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480" yWindow="120" windowWidth="27660" windowHeight="16080"/>
  </bookViews>
  <sheets>
    <sheet name="Interes Compuesto" sheetId="8" r:id="rId1"/>
    <sheet name="Comparativo" sheetId="9" r:id="rId2"/>
    <sheet name="Hoja1" sheetId="10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8" l="1"/>
  <c r="G3" i="8"/>
  <c r="E36" i="9"/>
  <c r="E13" i="9"/>
  <c r="F37" i="9"/>
  <c r="F36" i="9"/>
  <c r="F23" i="9"/>
  <c r="G37" i="9"/>
  <c r="G25" i="9"/>
  <c r="D25" i="9"/>
  <c r="G26" i="9"/>
  <c r="D26" i="9"/>
  <c r="G27" i="9"/>
  <c r="D27" i="9"/>
  <c r="G28" i="9"/>
  <c r="D28" i="9"/>
  <c r="G29" i="9"/>
  <c r="D29" i="9"/>
  <c r="G30" i="9"/>
  <c r="D30" i="9"/>
  <c r="G31" i="9"/>
  <c r="D31" i="9"/>
  <c r="G32" i="9"/>
  <c r="D32" i="9"/>
  <c r="G33" i="9"/>
  <c r="D33" i="9"/>
  <c r="G24" i="9"/>
  <c r="D24" i="9"/>
  <c r="D23" i="9"/>
  <c r="F15" i="9"/>
  <c r="D15" i="9"/>
  <c r="F16" i="9"/>
  <c r="D16" i="9"/>
  <c r="F17" i="9"/>
  <c r="D17" i="9"/>
  <c r="F18" i="9"/>
  <c r="D18" i="9"/>
  <c r="F19" i="9"/>
  <c r="D19" i="9"/>
  <c r="F20" i="9"/>
  <c r="D20" i="9"/>
  <c r="F21" i="9"/>
  <c r="D21" i="9"/>
  <c r="F22" i="9"/>
  <c r="D22" i="9"/>
  <c r="F14" i="9"/>
  <c r="D14" i="9"/>
  <c r="E4" i="9"/>
  <c r="D4" i="9"/>
  <c r="E5" i="9"/>
  <c r="D5" i="9"/>
  <c r="E6" i="9"/>
  <c r="D6" i="9"/>
  <c r="E7" i="9"/>
  <c r="D7" i="9"/>
  <c r="E8" i="9"/>
  <c r="D8" i="9"/>
  <c r="E9" i="9"/>
  <c r="D9" i="9"/>
  <c r="E10" i="9"/>
  <c r="D10" i="9"/>
  <c r="E11" i="9"/>
  <c r="D11" i="9"/>
  <c r="E12" i="9"/>
  <c r="D12" i="9"/>
  <c r="D13" i="9"/>
  <c r="E3" i="9"/>
  <c r="D3" i="9"/>
  <c r="G23" i="9"/>
  <c r="F13" i="9"/>
  <c r="G36" i="9"/>
  <c r="E36" i="8"/>
  <c r="E3" i="8"/>
  <c r="B21" i="10"/>
  <c r="B20" i="10"/>
  <c r="A17" i="10"/>
  <c r="A18" i="10"/>
  <c r="A16" i="10"/>
  <c r="A4" i="10"/>
  <c r="A5" i="10"/>
  <c r="A6" i="10"/>
  <c r="A7" i="10"/>
  <c r="A8" i="10"/>
  <c r="A9" i="10"/>
  <c r="A10" i="10"/>
  <c r="A11" i="10"/>
  <c r="A12" i="10"/>
  <c r="A13" i="10"/>
  <c r="A14" i="10"/>
  <c r="A15" i="10"/>
  <c r="A3" i="10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A4" i="9"/>
  <c r="B4" i="9"/>
  <c r="A5" i="9"/>
  <c r="B5" i="9"/>
  <c r="A6" i="9"/>
  <c r="B6" i="9"/>
  <c r="C6" i="9"/>
  <c r="A7" i="9"/>
  <c r="B7" i="9"/>
  <c r="C7" i="9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E1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D36" i="8"/>
  <c r="D20" i="8"/>
  <c r="E20" i="8"/>
  <c r="A21" i="8"/>
  <c r="B21" i="8"/>
  <c r="D21" i="8"/>
  <c r="E21" i="8"/>
  <c r="A22" i="8"/>
  <c r="B22" i="8"/>
  <c r="D22" i="8"/>
  <c r="E22" i="8"/>
  <c r="A23" i="8"/>
  <c r="B23" i="8"/>
  <c r="D23" i="8"/>
  <c r="E23" i="8"/>
  <c r="A24" i="8"/>
  <c r="B24" i="8"/>
  <c r="D24" i="8"/>
  <c r="E24" i="8"/>
  <c r="A25" i="8"/>
  <c r="B25" i="8"/>
  <c r="D25" i="8"/>
  <c r="E25" i="8"/>
  <c r="A26" i="8"/>
  <c r="B26" i="8"/>
  <c r="D26" i="8"/>
  <c r="E26" i="8"/>
  <c r="A27" i="8"/>
  <c r="B27" i="8"/>
  <c r="D27" i="8"/>
  <c r="E27" i="8"/>
  <c r="A28" i="8"/>
  <c r="B28" i="8"/>
  <c r="D28" i="8"/>
  <c r="E28" i="8"/>
  <c r="A29" i="8"/>
  <c r="B29" i="8"/>
  <c r="D29" i="8"/>
  <c r="E29" i="8"/>
  <c r="A30" i="8"/>
  <c r="B30" i="8"/>
  <c r="D30" i="8"/>
  <c r="E30" i="8"/>
  <c r="A31" i="8"/>
  <c r="B31" i="8"/>
  <c r="D31" i="8"/>
  <c r="E31" i="8"/>
  <c r="A32" i="8"/>
  <c r="B32" i="8"/>
  <c r="D32" i="8"/>
  <c r="E32" i="8"/>
  <c r="A33" i="8"/>
  <c r="B33" i="8"/>
  <c r="D33" i="8"/>
  <c r="E33" i="8"/>
  <c r="E5" i="8"/>
  <c r="D5" i="8"/>
  <c r="O35" i="8"/>
  <c r="O36" i="8"/>
  <c r="E18" i="8"/>
  <c r="E16" i="8"/>
  <c r="E14" i="8"/>
  <c r="E12" i="8"/>
  <c r="E10" i="8"/>
  <c r="E8" i="8"/>
  <c r="E6" i="8"/>
  <c r="E19" i="8"/>
  <c r="E17" i="8"/>
  <c r="E15" i="8"/>
  <c r="E11" i="8"/>
  <c r="E9" i="8"/>
  <c r="E7" i="8"/>
  <c r="D18" i="8"/>
  <c r="D16" i="8"/>
  <c r="D14" i="8"/>
  <c r="D12" i="8"/>
  <c r="D10" i="8"/>
  <c r="D8" i="8"/>
  <c r="D6" i="8"/>
  <c r="D3" i="8"/>
  <c r="D19" i="8"/>
  <c r="D17" i="8"/>
  <c r="D15" i="8"/>
  <c r="D13" i="8"/>
  <c r="D11" i="8"/>
  <c r="D9" i="8"/>
  <c r="D7" i="8"/>
  <c r="E4" i="8"/>
  <c r="D4" i="8"/>
</calcChain>
</file>

<file path=xl/sharedStrings.xml><?xml version="1.0" encoding="utf-8"?>
<sst xmlns="http://schemas.openxmlformats.org/spreadsheetml/2006/main" count="29" uniqueCount="17">
  <si>
    <t>PATRIMONIO</t>
  </si>
  <si>
    <t>Edad</t>
  </si>
  <si>
    <t>Inflacion</t>
  </si>
  <si>
    <t>Año</t>
  </si>
  <si>
    <t>Patrimonio1</t>
  </si>
  <si>
    <t>Patrimonio2</t>
  </si>
  <si>
    <t>Patrimonio3</t>
  </si>
  <si>
    <t>No. Años</t>
  </si>
  <si>
    <t>Inversión Anual</t>
  </si>
  <si>
    <t>Rent. anual</t>
  </si>
  <si>
    <t>Rent. Neta</t>
  </si>
  <si>
    <t>Patrimonio Inicial</t>
  </si>
  <si>
    <t>Inflación</t>
  </si>
  <si>
    <t>Inversión Inicial</t>
  </si>
  <si>
    <t>PATRIMONIO VALFUTURO</t>
  </si>
  <si>
    <t>TIR</t>
  </si>
  <si>
    <t>Patrimonio4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</si>
</sst>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0" fontId="2" fillId="0" borderId="0" xfId="0" applyFont="1"/>
    <xf numFmtId="3" fontId="2" fillId="0" borderId="0" xfId="0" applyNumberFormat="1" applyFont="1"/>
    <xf numFmtId="9" fontId="0" fillId="0" borderId="1" xfId="0" applyNumberFormat="1" applyBorder="1"/>
    <xf numFmtId="9" fontId="2" fillId="0" borderId="1" xfId="0" applyNumberFormat="1" applyFont="1" applyBorder="1"/>
    <xf numFmtId="0" fontId="0" fillId="0" borderId="5" xfId="0" applyBorder="1"/>
    <xf numFmtId="3" fontId="0" fillId="0" borderId="5" xfId="0" applyNumberFormat="1" applyBorder="1"/>
    <xf numFmtId="9" fontId="2" fillId="0" borderId="6" xfId="0" applyNumberFormat="1" applyFont="1" applyBorder="1"/>
    <xf numFmtId="0" fontId="0" fillId="0" borderId="7" xfId="0" applyBorder="1"/>
    <xf numFmtId="3" fontId="0" fillId="0" borderId="8" xfId="0" applyNumberFormat="1" applyBorder="1"/>
    <xf numFmtId="0" fontId="0" fillId="0" borderId="8" xfId="0" applyBorder="1"/>
    <xf numFmtId="165" fontId="0" fillId="0" borderId="0" xfId="1" applyNumberFormat="1" applyFont="1"/>
    <xf numFmtId="0" fontId="0" fillId="0" borderId="0" xfId="0" applyBorder="1"/>
    <xf numFmtId="9" fontId="2" fillId="0" borderId="0" xfId="2" applyFont="1" applyBorder="1"/>
    <xf numFmtId="9" fontId="2" fillId="0" borderId="0" xfId="0" applyNumberFormat="1" applyFont="1" applyBorder="1"/>
    <xf numFmtId="3" fontId="0" fillId="0" borderId="0" xfId="0" applyNumberFormat="1" applyBorder="1"/>
    <xf numFmtId="3" fontId="0" fillId="0" borderId="6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3" fontId="0" fillId="0" borderId="3" xfId="0" applyNumberFormat="1" applyBorder="1"/>
    <xf numFmtId="3" fontId="0" fillId="0" borderId="4" xfId="0" applyNumberFormat="1" applyBorder="1"/>
    <xf numFmtId="1" fontId="0" fillId="0" borderId="0" xfId="0" applyNumberFormat="1"/>
    <xf numFmtId="3" fontId="0" fillId="0" borderId="0" xfId="0" applyNumberFormat="1" applyFill="1" applyBorder="1"/>
    <xf numFmtId="10" fontId="0" fillId="0" borderId="0" xfId="0" applyNumberFormat="1"/>
    <xf numFmtId="10" fontId="0" fillId="0" borderId="0" xfId="2" applyNumberFormat="1" applyFont="1"/>
    <xf numFmtId="0" fontId="0" fillId="2" borderId="5" xfId="0" applyFill="1" applyBorder="1"/>
    <xf numFmtId="3" fontId="0" fillId="2" borderId="1" xfId="0" applyNumberFormat="1" applyFill="1" applyBorder="1"/>
    <xf numFmtId="0" fontId="0" fillId="0" borderId="5" xfId="0" applyFill="1" applyBorder="1"/>
    <xf numFmtId="3" fontId="0" fillId="0" borderId="1" xfId="0" applyNumberFormat="1" applyFill="1" applyBorder="1"/>
    <xf numFmtId="10" fontId="0" fillId="0" borderId="1" xfId="0" applyNumberFormat="1" applyBorder="1"/>
    <xf numFmtId="0" fontId="0" fillId="3" borderId="5" xfId="0" applyFill="1" applyBorder="1"/>
    <xf numFmtId="3" fontId="0" fillId="3" borderId="1" xfId="0" applyNumberFormat="1" applyFill="1" applyBorder="1"/>
    <xf numFmtId="3" fontId="0" fillId="3" borderId="6" xfId="0" applyNumberFormat="1" applyFill="1" applyBorder="1"/>
    <xf numFmtId="3" fontId="0" fillId="0" borderId="6" xfId="0" applyNumberFormat="1" applyFill="1" applyBorder="1"/>
    <xf numFmtId="0" fontId="2" fillId="0" borderId="0" xfId="0" applyFont="1" applyFill="1" applyBorder="1" applyAlignment="1">
      <alignment horizontal="center"/>
    </xf>
    <xf numFmtId="9" fontId="0" fillId="0" borderId="0" xfId="0" applyNumberFormat="1" applyFill="1" applyBorder="1"/>
    <xf numFmtId="9" fontId="2" fillId="0" borderId="0" xfId="2" applyFont="1" applyFill="1" applyBorder="1"/>
    <xf numFmtId="9" fontId="2" fillId="0" borderId="0" xfId="0" applyNumberFormat="1" applyFont="1" applyFill="1" applyBorder="1"/>
    <xf numFmtId="0" fontId="0" fillId="3" borderId="7" xfId="0" applyFill="1" applyBorder="1"/>
    <xf numFmtId="3" fontId="0" fillId="3" borderId="8" xfId="0" applyNumberFormat="1" applyFill="1" applyBorder="1"/>
    <xf numFmtId="3" fontId="0" fillId="3" borderId="21" xfId="0" applyNumberFormat="1" applyFill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6" xfId="0" applyNumberFormat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1" fontId="0" fillId="0" borderId="0" xfId="7" applyFont="1"/>
    <xf numFmtId="3" fontId="0" fillId="2" borderId="26" xfId="0" applyNumberFormat="1" applyFill="1" applyBorder="1"/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0" fillId="0" borderId="26" xfId="0" applyNumberFormat="1" applyBorder="1"/>
    <xf numFmtId="0" fontId="2" fillId="0" borderId="27" xfId="0" applyFont="1" applyBorder="1" applyAlignment="1">
      <alignment horizontal="center"/>
    </xf>
    <xf numFmtId="3" fontId="0" fillId="0" borderId="1" xfId="0" applyNumberFormat="1" applyFont="1" applyFill="1" applyBorder="1"/>
    <xf numFmtId="3" fontId="0" fillId="2" borderId="1" xfId="0" applyNumberFormat="1" applyFont="1" applyFill="1" applyBorder="1"/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20">
    <cellStyle name="Hipervínculo" xfId="3" builtinId="8" hidden="1"/>
    <cellStyle name="Hipervínculo" xfId="5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4" builtinId="9" hidden="1"/>
    <cellStyle name="Hipervínculo visitado" xfId="6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Millares" xfId="1" builtinId="3"/>
    <cellStyle name="Millares [0]" xfId="7" builtinId="6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PATRIMONIO TOTAL</a:t>
            </a:r>
          </a:p>
        </c:rich>
      </c:tx>
      <c:layout>
        <c:manualLayout>
          <c:xMode val="edge"/>
          <c:yMode val="edge"/>
          <c:x val="0.378431734864943"/>
          <c:y val="0.03004294993435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60784754887365"/>
          <c:y val="0.173819924620193"/>
          <c:w val="0.803922338314127"/>
          <c:h val="0.624464173635511"/>
        </c:manualLayout>
      </c:layout>
      <c:lineChart>
        <c:grouping val="standard"/>
        <c:varyColors val="0"/>
        <c:ser>
          <c:idx val="0"/>
          <c:order val="0"/>
          <c:tx>
            <c:v>Patrimonio1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'Interes Compuesto'!$D$4:$D$33</c:f>
              <c:numCache>
                <c:formatCode>#,##0</c:formatCode>
                <c:ptCount val="30"/>
                <c:pt idx="0">
                  <c:v>1.38E7</c:v>
                </c:pt>
                <c:pt idx="1">
                  <c:v>1.7904E7</c:v>
                </c:pt>
                <c:pt idx="2">
                  <c:v>2.233632E7</c:v>
                </c:pt>
                <c:pt idx="3">
                  <c:v>2.71232256E7</c:v>
                </c:pt>
                <c:pt idx="4">
                  <c:v>3.2293083648E7</c:v>
                </c:pt>
                <c:pt idx="5">
                  <c:v>3.787653033984E7</c:v>
                </c:pt>
                <c:pt idx="6">
                  <c:v>4.39066527670272E7</c:v>
                </c:pt>
                <c:pt idx="7">
                  <c:v>5.04191849883894E7</c:v>
                </c:pt>
                <c:pt idx="8">
                  <c:v>5.74527197874606E7</c:v>
                </c:pt>
                <c:pt idx="9">
                  <c:v>6.50489373704574E7</c:v>
                </c:pt>
                <c:pt idx="10">
                  <c:v>7.3252852360094E7</c:v>
                </c:pt>
                <c:pt idx="11">
                  <c:v>8.21130805489016E7</c:v>
                </c:pt>
                <c:pt idx="12">
                  <c:v>9.16821269928137E7</c:v>
                </c:pt>
                <c:pt idx="13">
                  <c:v>1.02016697152239E8</c:v>
                </c:pt>
                <c:pt idx="14">
                  <c:v>1.13178032924418E8</c:v>
                </c:pt>
                <c:pt idx="15">
                  <c:v>1.25232275558371E8</c:v>
                </c:pt>
                <c:pt idx="16">
                  <c:v>1.38250857603041E8</c:v>
                </c:pt>
                <c:pt idx="17">
                  <c:v>1.52310926211284E8</c:v>
                </c:pt>
                <c:pt idx="18">
                  <c:v>1.67495800308187E8</c:v>
                </c:pt>
                <c:pt idx="19">
                  <c:v>1.83895464332842E8</c:v>
                </c:pt>
                <c:pt idx="20">
                  <c:v>2.01607101479469E8</c:v>
                </c:pt>
                <c:pt idx="21">
                  <c:v>2.20735669597827E8</c:v>
                </c:pt>
                <c:pt idx="22">
                  <c:v>2.41394523165653E8</c:v>
                </c:pt>
                <c:pt idx="23">
                  <c:v>2.63706085018905E8</c:v>
                </c:pt>
                <c:pt idx="24">
                  <c:v>2.87802571820418E8</c:v>
                </c:pt>
                <c:pt idx="25">
                  <c:v>3.13826777566051E8</c:v>
                </c:pt>
                <c:pt idx="26">
                  <c:v>3.41932919771335E8</c:v>
                </c:pt>
                <c:pt idx="27">
                  <c:v>3.72287553353042E8</c:v>
                </c:pt>
                <c:pt idx="28">
                  <c:v>4.05070557621286E8</c:v>
                </c:pt>
                <c:pt idx="29">
                  <c:v>4.40476202230989E8</c:v>
                </c:pt>
              </c:numCache>
            </c:numRef>
          </c:val>
          <c:smooth val="1"/>
        </c:ser>
        <c:ser>
          <c:idx val="1"/>
          <c:order val="1"/>
          <c:tx>
            <c:v>Patrimonio2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'Interes Compuesto'!$E$4:$E$33</c:f>
              <c:numCache>
                <c:formatCode>#,##0</c:formatCode>
                <c:ptCount val="30"/>
                <c:pt idx="0">
                  <c:v>1.44E7</c:v>
                </c:pt>
                <c:pt idx="1">
                  <c:v>1.9416E7</c:v>
                </c:pt>
                <c:pt idx="2">
                  <c:v>2.513424E7</c:v>
                </c:pt>
                <c:pt idx="3">
                  <c:v>3.16530336E7</c:v>
                </c:pt>
                <c:pt idx="4">
                  <c:v>3.9084458304E7</c:v>
                </c:pt>
                <c:pt idx="5">
                  <c:v>4.755628246656E7</c:v>
                </c:pt>
                <c:pt idx="6">
                  <c:v>5.72141620118784E7</c:v>
                </c:pt>
                <c:pt idx="7">
                  <c:v>6.82241446935413E7</c:v>
                </c:pt>
                <c:pt idx="8">
                  <c:v>8.07755249506372E7</c:v>
                </c:pt>
                <c:pt idx="9">
                  <c:v>9.50840984437263E7</c:v>
                </c:pt>
                <c:pt idx="10">
                  <c:v>1.11395872225848E8</c:v>
                </c:pt>
                <c:pt idx="11">
                  <c:v>1.29991294337467E8</c:v>
                </c:pt>
                <c:pt idx="12">
                  <c:v>1.51190075544712E8</c:v>
                </c:pt>
                <c:pt idx="13">
                  <c:v>1.75356686120972E8</c:v>
                </c:pt>
                <c:pt idx="14">
                  <c:v>2.02906622177908E8</c:v>
                </c:pt>
                <c:pt idx="15">
                  <c:v>2.34313549282815E8</c:v>
                </c:pt>
                <c:pt idx="16">
                  <c:v>2.70117446182409E8</c:v>
                </c:pt>
                <c:pt idx="17">
                  <c:v>3.10933888647946E8</c:v>
                </c:pt>
                <c:pt idx="18">
                  <c:v>3.57464633058659E8</c:v>
                </c:pt>
                <c:pt idx="19">
                  <c:v>4.10509681686871E8</c:v>
                </c:pt>
                <c:pt idx="20">
                  <c:v>4.70981037123033E8</c:v>
                </c:pt>
                <c:pt idx="21">
                  <c:v>5.39918382320257E8</c:v>
                </c:pt>
                <c:pt idx="22">
                  <c:v>6.18506955845093E8</c:v>
                </c:pt>
                <c:pt idx="23">
                  <c:v>7.08097929663406E8</c:v>
                </c:pt>
                <c:pt idx="24">
                  <c:v>8.10231639816283E8</c:v>
                </c:pt>
                <c:pt idx="25">
                  <c:v>9.26664069390563E8</c:v>
                </c:pt>
                <c:pt idx="26">
                  <c:v>1.05939703910524E9</c:v>
                </c:pt>
                <c:pt idx="27">
                  <c:v>1.21071262457998E9</c:v>
                </c:pt>
                <c:pt idx="28">
                  <c:v>1.38321239202117E9</c:v>
                </c:pt>
                <c:pt idx="29">
                  <c:v>1.57986212690414E9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96968"/>
        <c:axId val="2062304552"/>
      </c:lineChart>
      <c:catAx>
        <c:axId val="2062296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AÑO</a:t>
                </a:r>
              </a:p>
            </c:rich>
          </c:tx>
          <c:layout>
            <c:manualLayout>
              <c:xMode val="edge"/>
              <c:yMode val="edge"/>
              <c:x val="0.432353355117719"/>
              <c:y val="0.87553739808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304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2304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296968"/>
        <c:crosses val="autoZero"/>
        <c:crossBetween val="midCat"/>
      </c:valAx>
      <c:spPr>
        <a:gradFill rotWithShape="0">
          <a:gsLst>
            <a:gs pos="0">
              <a:srgbClr val="0066CC">
                <a:gamma/>
                <a:tint val="32157"/>
                <a:invGamma/>
              </a:srgbClr>
            </a:gs>
            <a:gs pos="100000">
              <a:srgbClr val="0066CC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8824351662409"/>
          <c:y val="0.768241148321348"/>
          <c:w val="0.137255033370704"/>
          <c:h val="0.2253221245076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.0" l="0.750000000000002" r="0.750000000000002" t="1.0" header="0.0" footer="0.0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PATRIMONIO TOTAL</a:t>
            </a:r>
          </a:p>
        </c:rich>
      </c:tx>
      <c:layout>
        <c:manualLayout>
          <c:xMode val="edge"/>
          <c:yMode val="edge"/>
          <c:x val="0.378431734864943"/>
          <c:y val="0.03004294993435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60784754887365"/>
          <c:y val="0.173819924620193"/>
          <c:w val="0.803922338314127"/>
          <c:h val="0.624464173635511"/>
        </c:manualLayout>
      </c:layout>
      <c:lineChart>
        <c:grouping val="standard"/>
        <c:varyColors val="0"/>
        <c:ser>
          <c:idx val="0"/>
          <c:order val="0"/>
          <c:tx>
            <c:v>Patrimonio 1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Comparativo!$D$3:$D$33</c:f>
              <c:numCache>
                <c:formatCode>#,##0</c:formatCode>
                <c:ptCount val="31"/>
                <c:pt idx="0">
                  <c:v>3.0E6</c:v>
                </c:pt>
                <c:pt idx="1">
                  <c:v>4.38E6</c:v>
                </c:pt>
                <c:pt idx="2">
                  <c:v>5.8428E6</c:v>
                </c:pt>
                <c:pt idx="3">
                  <c:v>7.39336800000001E6</c:v>
                </c:pt>
                <c:pt idx="4">
                  <c:v>9.03697008000001E6</c:v>
                </c:pt>
                <c:pt idx="5">
                  <c:v>1.07791882848E7</c:v>
                </c:pt>
                <c:pt idx="6">
                  <c:v>1.2625939581888E7</c:v>
                </c:pt>
                <c:pt idx="7">
                  <c:v>1.45834959568013E7</c:v>
                </c:pt>
                <c:pt idx="8">
                  <c:v>1.66585057142094E7</c:v>
                </c:pt>
                <c:pt idx="9">
                  <c:v>1.88580160570619E7</c:v>
                </c:pt>
                <c:pt idx="10">
                  <c:v>2.11894970204857E7</c:v>
                </c:pt>
                <c:pt idx="11">
                  <c:v>3.28846567821245E7</c:v>
                </c:pt>
                <c:pt idx="12">
                  <c:v>4.55154293246945E7</c:v>
                </c:pt>
                <c:pt idx="13">
                  <c:v>5.91566636706701E7</c:v>
                </c:pt>
                <c:pt idx="14">
                  <c:v>7.38891967643237E7</c:v>
                </c:pt>
                <c:pt idx="15">
                  <c:v>8.98003325054696E7</c:v>
                </c:pt>
                <c:pt idx="16">
                  <c:v>1.06984359105907E8</c:v>
                </c:pt>
                <c:pt idx="17">
                  <c:v>1.2554310783438E8</c:v>
                </c:pt>
                <c:pt idx="18">
                  <c:v>1.4558655646113E8</c:v>
                </c:pt>
                <c:pt idx="19">
                  <c:v>1.67233480978021E8</c:v>
                </c:pt>
                <c:pt idx="20">
                  <c:v>1.90612159456262E8</c:v>
                </c:pt>
                <c:pt idx="21">
                  <c:v>2.36579496996451E8</c:v>
                </c:pt>
                <c:pt idx="22">
                  <c:v>2.87603241666061E8</c:v>
                </c:pt>
                <c:pt idx="23">
                  <c:v>3.44239598249327E8</c:v>
                </c:pt>
                <c:pt idx="24">
                  <c:v>4.07105954056753E8</c:v>
                </c:pt>
                <c:pt idx="25">
                  <c:v>4.76887609002996E8</c:v>
                </c:pt>
                <c:pt idx="26">
                  <c:v>5.54345245993325E8</c:v>
                </c:pt>
                <c:pt idx="27">
                  <c:v>6.40323223052591E8</c:v>
                </c:pt>
                <c:pt idx="28">
                  <c:v>7.35758777588376E8</c:v>
                </c:pt>
                <c:pt idx="29">
                  <c:v>8.41692243123097E8</c:v>
                </c:pt>
                <c:pt idx="30">
                  <c:v>9.59278389866638E8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407064"/>
        <c:axId val="2062413240"/>
      </c:lineChart>
      <c:catAx>
        <c:axId val="2062407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AÑO</a:t>
                </a:r>
              </a:p>
            </c:rich>
          </c:tx>
          <c:layout>
            <c:manualLayout>
              <c:xMode val="edge"/>
              <c:yMode val="edge"/>
              <c:x val="0.432353355117719"/>
              <c:y val="0.87553739808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413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2413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407064"/>
        <c:crosses val="autoZero"/>
        <c:crossBetween val="midCat"/>
      </c:valAx>
      <c:spPr>
        <a:gradFill rotWithShape="0">
          <a:gsLst>
            <a:gs pos="0">
              <a:srgbClr val="0066CC">
                <a:gamma/>
                <a:tint val="32157"/>
                <a:invGamma/>
              </a:srgbClr>
            </a:gs>
            <a:gs pos="100000">
              <a:srgbClr val="0066CC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613768678827"/>
          <c:y val="0.85956543103345"/>
          <c:w val="0.128413164322422"/>
          <c:h val="0.1385143637867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.0" l="0.750000000000002" r="0.750000000000002" t="1.0" header="0.0" footer="0.0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58598</xdr:colOff>
      <xdr:row>38</xdr:row>
      <xdr:rowOff>40773</xdr:rowOff>
    </xdr:from>
    <xdr:to>
      <xdr:col>9</xdr:col>
      <xdr:colOff>592668</xdr:colOff>
      <xdr:row>63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0.74062</cdr:x>
      <cdr:y>0.01071</cdr:y>
    </cdr:from>
    <cdr:to>
      <cdr:x>0.9951</cdr:x>
      <cdr:y>0.16753</cdr:y>
    </cdr:to>
    <cdr:pic>
      <cdr:nvPicPr>
        <cdr:cNvPr id="2049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05723" y="50800"/>
          <a:ext cx="2474852" cy="697556"/>
        </a:xfrm>
        <a:prstGeom xmlns:a="http://schemas.openxmlformats.org/drawingml/2006/main" prst="rect">
          <a:avLst/>
        </a:prstGeom>
        <a:solidFill xmlns:a="http://schemas.openxmlformats.org/drawingml/2006/main">
          <a:srgbClr val="FFCC00"/>
        </a:solidFill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50132</xdr:colOff>
      <xdr:row>38</xdr:row>
      <xdr:rowOff>142373</xdr:rowOff>
    </xdr:from>
    <xdr:to>
      <xdr:col>8</xdr:col>
      <xdr:colOff>753534</xdr:colOff>
      <xdr:row>64</xdr:row>
      <xdr:rowOff>8466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0.74062</cdr:x>
      <cdr:y>0.01071</cdr:y>
    </cdr:from>
    <cdr:to>
      <cdr:x>0.9951</cdr:x>
      <cdr:y>0.16753</cdr:y>
    </cdr:to>
    <cdr:pic>
      <cdr:nvPicPr>
        <cdr:cNvPr id="2049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05723" y="50800"/>
          <a:ext cx="2474852" cy="697556"/>
        </a:xfrm>
        <a:prstGeom xmlns:a="http://schemas.openxmlformats.org/drawingml/2006/main" prst="rect">
          <a:avLst/>
        </a:prstGeom>
        <a:solidFill xmlns:a="http://schemas.openxmlformats.org/drawingml/2006/main">
          <a:srgbClr val="FFCC00"/>
        </a:solidFill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150" zoomScaleNormal="150" zoomScalePageLayoutView="150" workbookViewId="0">
      <pane ySplit="2" topLeftCell="A30" activePane="bottomLeft" state="frozen"/>
      <selection pane="bottomLeft" activeCell="E33" sqref="E33"/>
    </sheetView>
  </sheetViews>
  <sheetFormatPr baseColWidth="10" defaultColWidth="10" defaultRowHeight="12" x14ac:dyDescent="0"/>
  <cols>
    <col min="1" max="1" width="5.33203125" bestFit="1" customWidth="1"/>
    <col min="2" max="2" width="6.33203125" bestFit="1" customWidth="1"/>
    <col min="3" max="3" width="7.33203125" customWidth="1"/>
    <col min="4" max="4" width="13.6640625" customWidth="1"/>
    <col min="5" max="6" width="14.5" style="5" customWidth="1"/>
    <col min="7" max="7" width="14.6640625" style="5" customWidth="1"/>
    <col min="8" max="8" width="14.5" style="5" customWidth="1"/>
    <col min="9" max="9" width="10" customWidth="1"/>
    <col min="10" max="10" width="13.6640625" customWidth="1"/>
    <col min="11" max="11" width="14.1640625" customWidth="1"/>
    <col min="12" max="14" width="10" customWidth="1"/>
    <col min="15" max="15" width="17.1640625" customWidth="1"/>
  </cols>
  <sheetData>
    <row r="1" spans="1:15" ht="18" customHeight="1" thickBot="1">
      <c r="A1" s="69" t="s">
        <v>14</v>
      </c>
      <c r="B1" s="70"/>
      <c r="C1" s="70"/>
      <c r="D1" s="70"/>
      <c r="E1" s="71"/>
      <c r="F1" s="28"/>
      <c r="G1" s="28"/>
      <c r="H1" s="28"/>
      <c r="I1" s="1"/>
    </row>
    <row r="2" spans="1:15" ht="12.75" customHeight="1" thickBot="1">
      <c r="A2" s="50" t="s">
        <v>1</v>
      </c>
      <c r="B2" s="51" t="s">
        <v>3</v>
      </c>
      <c r="C2" s="52" t="s">
        <v>7</v>
      </c>
      <c r="D2" s="51" t="s">
        <v>4</v>
      </c>
      <c r="E2" s="53" t="s">
        <v>5</v>
      </c>
      <c r="F2" s="40"/>
      <c r="G2" s="40"/>
      <c r="H2" s="40"/>
    </row>
    <row r="3" spans="1:15" ht="12.75" customHeight="1">
      <c r="A3" s="24">
        <v>25</v>
      </c>
      <c r="B3" s="25">
        <v>2015</v>
      </c>
      <c r="C3" s="3">
        <v>0</v>
      </c>
      <c r="D3" s="25">
        <f t="shared" ref="D3:D19" si="0">FV($D$36,C3,,-$D$37)+FV($D$36,C3,-$D$38)</f>
        <v>10000000</v>
      </c>
      <c r="E3" s="26">
        <f>FV($E$36,C3,,-$E$37)+FV($E$36,C3,-$E$38)</f>
        <v>10000000</v>
      </c>
      <c r="F3" s="28"/>
      <c r="G3" s="28">
        <f>750000*12</f>
        <v>9000000</v>
      </c>
      <c r="H3" s="28"/>
    </row>
    <row r="4" spans="1:15" ht="12.75" customHeight="1">
      <c r="A4" s="9">
        <f t="shared" ref="A4:A33" si="1">A3+1</f>
        <v>26</v>
      </c>
      <c r="B4" s="3">
        <f>B3+1</f>
        <v>2016</v>
      </c>
      <c r="C4" s="3">
        <f>C3+1</f>
        <v>1</v>
      </c>
      <c r="D4" s="3">
        <f t="shared" si="0"/>
        <v>13800000.000000004</v>
      </c>
      <c r="E4" s="20">
        <f t="shared" ref="E4:E19" si="2">FV($E$36,C4,,-$E$37)+FV($E$36,C4,-$E$38)</f>
        <v>14399999.999999996</v>
      </c>
      <c r="F4" s="28"/>
      <c r="G4" s="28">
        <v>14</v>
      </c>
      <c r="H4" s="28"/>
      <c r="J4" s="19"/>
      <c r="K4" s="19"/>
    </row>
    <row r="5" spans="1:15" ht="12.75" customHeight="1">
      <c r="A5" s="9">
        <f t="shared" si="1"/>
        <v>27</v>
      </c>
      <c r="B5" s="3">
        <f t="shared" ref="B5:C33" si="3">B4+1</f>
        <v>2017</v>
      </c>
      <c r="C5" s="3">
        <f t="shared" si="3"/>
        <v>2</v>
      </c>
      <c r="D5" s="3">
        <f t="shared" si="0"/>
        <v>17904000.000000007</v>
      </c>
      <c r="E5" s="20">
        <f t="shared" si="2"/>
        <v>19415999.999999996</v>
      </c>
      <c r="F5" s="28"/>
      <c r="G5" s="28">
        <f>G3*G4</f>
        <v>126000000</v>
      </c>
      <c r="H5" s="28"/>
      <c r="J5" s="19"/>
      <c r="K5" s="19"/>
    </row>
    <row r="6" spans="1:15" ht="12.75" customHeight="1">
      <c r="A6" s="9">
        <f t="shared" si="1"/>
        <v>28</v>
      </c>
      <c r="B6" s="3">
        <f t="shared" si="3"/>
        <v>2018</v>
      </c>
      <c r="C6" s="3">
        <f t="shared" si="3"/>
        <v>3</v>
      </c>
      <c r="D6" s="3">
        <f t="shared" si="0"/>
        <v>22336320.000000007</v>
      </c>
      <c r="E6" s="20">
        <f t="shared" si="2"/>
        <v>25134239.999999993</v>
      </c>
      <c r="F6" s="28"/>
      <c r="G6" s="28"/>
      <c r="H6" s="28"/>
      <c r="J6" s="19"/>
      <c r="K6" s="19"/>
      <c r="O6" s="2"/>
    </row>
    <row r="7" spans="1:15" ht="12.75" customHeight="1">
      <c r="A7" s="9">
        <f t="shared" si="1"/>
        <v>29</v>
      </c>
      <c r="B7" s="3">
        <f t="shared" si="3"/>
        <v>2019</v>
      </c>
      <c r="C7" s="3">
        <f t="shared" si="3"/>
        <v>4</v>
      </c>
      <c r="D7" s="3">
        <f t="shared" si="0"/>
        <v>27123225.600000016</v>
      </c>
      <c r="E7" s="20">
        <f t="shared" si="2"/>
        <v>31653033.599999994</v>
      </c>
      <c r="F7" s="28"/>
      <c r="G7" s="28"/>
      <c r="H7" s="28"/>
      <c r="J7" s="19"/>
      <c r="K7" s="19"/>
    </row>
    <row r="8" spans="1:15" ht="12.75" customHeight="1">
      <c r="A8" s="9">
        <f t="shared" si="1"/>
        <v>30</v>
      </c>
      <c r="B8" s="3">
        <f t="shared" si="3"/>
        <v>2020</v>
      </c>
      <c r="C8" s="3">
        <f t="shared" si="3"/>
        <v>5</v>
      </c>
      <c r="D8" s="3">
        <f t="shared" si="0"/>
        <v>32293083.648000017</v>
      </c>
      <c r="E8" s="20">
        <f t="shared" si="2"/>
        <v>39084458.303999983</v>
      </c>
      <c r="F8" s="28"/>
      <c r="G8" s="28"/>
      <c r="H8" s="28"/>
      <c r="J8" s="19"/>
      <c r="K8" s="19"/>
      <c r="O8" s="27"/>
    </row>
    <row r="9" spans="1:15" ht="12.75" customHeight="1">
      <c r="A9" s="9">
        <f t="shared" si="1"/>
        <v>31</v>
      </c>
      <c r="B9" s="3">
        <f t="shared" si="3"/>
        <v>2021</v>
      </c>
      <c r="C9" s="3">
        <f t="shared" si="3"/>
        <v>6</v>
      </c>
      <c r="D9" s="3">
        <f t="shared" si="0"/>
        <v>37876530.339840025</v>
      </c>
      <c r="E9" s="20">
        <f t="shared" si="2"/>
        <v>47556282.466559976</v>
      </c>
      <c r="F9" s="28"/>
      <c r="G9" s="28"/>
      <c r="H9" s="28"/>
      <c r="J9" s="19"/>
      <c r="K9" s="19"/>
      <c r="O9" s="19"/>
    </row>
    <row r="10" spans="1:15" ht="12.75" customHeight="1">
      <c r="A10" s="9">
        <f t="shared" si="1"/>
        <v>32</v>
      </c>
      <c r="B10" s="3">
        <f t="shared" si="3"/>
        <v>2022</v>
      </c>
      <c r="C10" s="3">
        <f t="shared" si="3"/>
        <v>7</v>
      </c>
      <c r="D10" s="3">
        <f t="shared" si="0"/>
        <v>43906652.767027229</v>
      </c>
      <c r="E10" s="20">
        <f t="shared" si="2"/>
        <v>57214162.011878371</v>
      </c>
      <c r="F10" s="28"/>
      <c r="G10" s="28"/>
      <c r="H10" s="28"/>
      <c r="J10" s="19"/>
      <c r="K10" s="19"/>
    </row>
    <row r="11" spans="1:15" ht="12.75" customHeight="1">
      <c r="A11" s="9">
        <f t="shared" si="1"/>
        <v>33</v>
      </c>
      <c r="B11" s="3">
        <f t="shared" si="3"/>
        <v>2023</v>
      </c>
      <c r="C11" s="3">
        <f t="shared" si="3"/>
        <v>8</v>
      </c>
      <c r="D11" s="3">
        <f t="shared" si="0"/>
        <v>50419184.988389418</v>
      </c>
      <c r="E11" s="20">
        <f t="shared" si="2"/>
        <v>68224144.693541348</v>
      </c>
      <c r="F11" s="28"/>
      <c r="G11" s="28"/>
      <c r="H11" s="28"/>
      <c r="J11" s="19"/>
      <c r="K11" s="19"/>
      <c r="O11" s="27"/>
    </row>
    <row r="12" spans="1:15" ht="12.75" customHeight="1">
      <c r="A12" s="9">
        <f t="shared" si="1"/>
        <v>34</v>
      </c>
      <c r="B12" s="3">
        <f t="shared" si="3"/>
        <v>2024</v>
      </c>
      <c r="C12" s="3">
        <f t="shared" si="3"/>
        <v>9</v>
      </c>
      <c r="D12" s="3">
        <f t="shared" si="0"/>
        <v>57452719.787460573</v>
      </c>
      <c r="E12" s="20">
        <f t="shared" si="2"/>
        <v>80775524.950637147</v>
      </c>
      <c r="F12" s="28"/>
      <c r="G12" s="28"/>
      <c r="H12" s="28"/>
      <c r="J12" s="19"/>
      <c r="K12" s="19"/>
      <c r="O12" s="15"/>
    </row>
    <row r="13" spans="1:15" ht="12.75" customHeight="1">
      <c r="A13" s="36">
        <f t="shared" si="1"/>
        <v>35</v>
      </c>
      <c r="B13" s="37">
        <f t="shared" si="3"/>
        <v>2025</v>
      </c>
      <c r="C13" s="37">
        <f t="shared" si="3"/>
        <v>10</v>
      </c>
      <c r="D13" s="37">
        <f t="shared" si="0"/>
        <v>65048937.370457426</v>
      </c>
      <c r="E13" s="38">
        <f t="shared" si="2"/>
        <v>95084098.443726331</v>
      </c>
      <c r="F13" s="28"/>
      <c r="G13" s="28"/>
      <c r="H13" s="28"/>
      <c r="J13" s="19"/>
      <c r="K13" s="19"/>
      <c r="O13" s="2"/>
    </row>
    <row r="14" spans="1:15" ht="12.75" customHeight="1">
      <c r="A14" s="9">
        <f t="shared" si="1"/>
        <v>36</v>
      </c>
      <c r="B14" s="3">
        <f t="shared" si="3"/>
        <v>2026</v>
      </c>
      <c r="C14" s="3">
        <f t="shared" si="3"/>
        <v>11</v>
      </c>
      <c r="D14" s="3">
        <f t="shared" si="0"/>
        <v>73252852.360094011</v>
      </c>
      <c r="E14" s="20">
        <f t="shared" si="2"/>
        <v>111395872.22584802</v>
      </c>
      <c r="F14" s="28"/>
      <c r="G14" s="28"/>
      <c r="H14" s="28"/>
      <c r="J14" s="19"/>
      <c r="K14" s="19"/>
    </row>
    <row r="15" spans="1:15" ht="12.75" customHeight="1">
      <c r="A15" s="33">
        <f t="shared" si="1"/>
        <v>37</v>
      </c>
      <c r="B15" s="34">
        <f t="shared" si="3"/>
        <v>2027</v>
      </c>
      <c r="C15" s="3">
        <f t="shared" si="3"/>
        <v>12</v>
      </c>
      <c r="D15" s="34">
        <f t="shared" si="0"/>
        <v>82113080.548901558</v>
      </c>
      <c r="E15" s="39">
        <f t="shared" si="2"/>
        <v>129991294.33746672</v>
      </c>
      <c r="F15" s="28"/>
      <c r="G15" s="28"/>
      <c r="H15" s="28"/>
      <c r="J15" s="19"/>
      <c r="K15" s="19"/>
      <c r="O15" s="27"/>
    </row>
    <row r="16" spans="1:15" ht="12.75" customHeight="1">
      <c r="A16" s="9">
        <f t="shared" si="1"/>
        <v>38</v>
      </c>
      <c r="B16" s="3">
        <f t="shared" si="3"/>
        <v>2028</v>
      </c>
      <c r="C16" s="3">
        <f t="shared" si="3"/>
        <v>13</v>
      </c>
      <c r="D16" s="3">
        <f t="shared" si="0"/>
        <v>91682126.992813677</v>
      </c>
      <c r="E16" s="20">
        <f t="shared" si="2"/>
        <v>151190075.54471207</v>
      </c>
      <c r="F16" s="28"/>
      <c r="G16" s="28"/>
      <c r="H16" s="28"/>
      <c r="J16" s="19"/>
      <c r="K16" s="19"/>
      <c r="O16" s="15"/>
    </row>
    <row r="17" spans="1:11" ht="12.75" customHeight="1">
      <c r="A17" s="9">
        <f t="shared" si="1"/>
        <v>39</v>
      </c>
      <c r="B17" s="3">
        <f t="shared" si="3"/>
        <v>2029</v>
      </c>
      <c r="C17" s="3">
        <f t="shared" si="3"/>
        <v>14</v>
      </c>
      <c r="D17" s="3">
        <f t="shared" si="0"/>
        <v>102016697.1522388</v>
      </c>
      <c r="E17" s="20">
        <f t="shared" si="2"/>
        <v>175356686.12097171</v>
      </c>
      <c r="F17" s="28"/>
      <c r="G17" s="28"/>
      <c r="H17" s="28"/>
      <c r="J17" s="19"/>
      <c r="K17" s="19"/>
    </row>
    <row r="18" spans="1:11" ht="12.75" customHeight="1">
      <c r="A18" s="9">
        <f t="shared" si="1"/>
        <v>40</v>
      </c>
      <c r="B18" s="3">
        <f t="shared" si="3"/>
        <v>2030</v>
      </c>
      <c r="C18" s="3">
        <f t="shared" si="3"/>
        <v>15</v>
      </c>
      <c r="D18" s="3">
        <f t="shared" si="0"/>
        <v>113178032.92441791</v>
      </c>
      <c r="E18" s="20">
        <f t="shared" si="2"/>
        <v>202906622.17790774</v>
      </c>
      <c r="F18" s="28"/>
      <c r="G18" s="28"/>
      <c r="H18" s="28"/>
      <c r="J18" s="19"/>
      <c r="K18" s="19"/>
    </row>
    <row r="19" spans="1:11" ht="12.75" customHeight="1">
      <c r="A19" s="9">
        <f t="shared" si="1"/>
        <v>41</v>
      </c>
      <c r="B19" s="3">
        <f t="shared" si="3"/>
        <v>2031</v>
      </c>
      <c r="C19" s="3">
        <f t="shared" si="3"/>
        <v>16</v>
      </c>
      <c r="D19" s="3">
        <f t="shared" si="0"/>
        <v>125232275.55837134</v>
      </c>
      <c r="E19" s="20">
        <f t="shared" si="2"/>
        <v>234313549.28281492</v>
      </c>
      <c r="F19" s="28"/>
      <c r="G19" s="28"/>
      <c r="H19" s="28"/>
      <c r="J19" s="19"/>
      <c r="K19" s="19"/>
    </row>
    <row r="20" spans="1:11" ht="12.75" customHeight="1">
      <c r="A20" s="9">
        <f t="shared" si="1"/>
        <v>42</v>
      </c>
      <c r="B20" s="3">
        <f t="shared" si="3"/>
        <v>2032</v>
      </c>
      <c r="C20" s="3">
        <f t="shared" si="3"/>
        <v>17</v>
      </c>
      <c r="D20" s="3">
        <f t="shared" ref="D20:D33" si="4">FV($D$36,C20,,-$D$37)+FV($D$36,C20,-$D$38)</f>
        <v>138250857.60304105</v>
      </c>
      <c r="E20" s="20">
        <f t="shared" ref="E20:E33" si="5">FV($E$36,C20,,-$E$37)+FV($E$36,C20,-$E$38)</f>
        <v>270117446.18240893</v>
      </c>
      <c r="F20" s="28"/>
      <c r="G20" s="28"/>
      <c r="H20" s="28"/>
      <c r="J20" s="19"/>
      <c r="K20" s="19"/>
    </row>
    <row r="21" spans="1:11" ht="12.75" customHeight="1">
      <c r="A21" s="9">
        <f t="shared" si="1"/>
        <v>43</v>
      </c>
      <c r="B21" s="3">
        <f t="shared" si="3"/>
        <v>2033</v>
      </c>
      <c r="C21" s="3">
        <f t="shared" si="3"/>
        <v>18</v>
      </c>
      <c r="D21" s="3">
        <f t="shared" si="4"/>
        <v>152310926.21128434</v>
      </c>
      <c r="E21" s="20">
        <f t="shared" si="5"/>
        <v>310933888.64794618</v>
      </c>
      <c r="F21" s="28"/>
      <c r="G21" s="28"/>
      <c r="H21" s="28"/>
      <c r="J21" s="19"/>
      <c r="K21" s="19"/>
    </row>
    <row r="22" spans="1:11" ht="12.75" customHeight="1">
      <c r="A22" s="9">
        <f t="shared" si="1"/>
        <v>44</v>
      </c>
      <c r="B22" s="3">
        <f t="shared" si="3"/>
        <v>2034</v>
      </c>
      <c r="C22" s="3">
        <f t="shared" si="3"/>
        <v>19</v>
      </c>
      <c r="D22" s="3">
        <f t="shared" si="4"/>
        <v>167495800.30818713</v>
      </c>
      <c r="E22" s="20">
        <f t="shared" si="5"/>
        <v>357464633.05865866</v>
      </c>
      <c r="F22" s="28"/>
      <c r="G22" s="28"/>
      <c r="H22" s="28"/>
      <c r="J22" s="19"/>
      <c r="K22" s="19"/>
    </row>
    <row r="23" spans="1:11" ht="12.75" customHeight="1">
      <c r="A23" s="36">
        <f t="shared" si="1"/>
        <v>45</v>
      </c>
      <c r="B23" s="37">
        <f t="shared" si="3"/>
        <v>2035</v>
      </c>
      <c r="C23" s="37">
        <f t="shared" si="3"/>
        <v>20</v>
      </c>
      <c r="D23" s="37">
        <f t="shared" si="4"/>
        <v>183895464.33284208</v>
      </c>
      <c r="E23" s="38">
        <f t="shared" si="5"/>
        <v>410509681.68687093</v>
      </c>
      <c r="F23" s="28"/>
      <c r="G23" s="28"/>
      <c r="H23" s="28"/>
      <c r="J23" s="19"/>
      <c r="K23" s="19"/>
    </row>
    <row r="24" spans="1:11" ht="12.75" customHeight="1">
      <c r="A24" s="9">
        <f t="shared" si="1"/>
        <v>46</v>
      </c>
      <c r="B24" s="3">
        <f t="shared" si="3"/>
        <v>2036</v>
      </c>
      <c r="C24" s="3">
        <f t="shared" si="3"/>
        <v>21</v>
      </c>
      <c r="D24" s="3">
        <f t="shared" si="4"/>
        <v>201607101.47946948</v>
      </c>
      <c r="E24" s="20">
        <f t="shared" si="5"/>
        <v>470981037.12303275</v>
      </c>
      <c r="F24" s="28"/>
      <c r="G24" s="28"/>
      <c r="H24" s="28"/>
      <c r="J24" s="19"/>
      <c r="K24" s="19"/>
    </row>
    <row r="25" spans="1:11" ht="12.75" customHeight="1">
      <c r="A25" s="9">
        <f t="shared" si="1"/>
        <v>47</v>
      </c>
      <c r="B25" s="3">
        <f t="shared" si="3"/>
        <v>2037</v>
      </c>
      <c r="C25" s="3">
        <f t="shared" si="3"/>
        <v>22</v>
      </c>
      <c r="D25" s="3">
        <f t="shared" si="4"/>
        <v>220735669.59782708</v>
      </c>
      <c r="E25" s="20">
        <f t="shared" si="5"/>
        <v>539918382.32025719</v>
      </c>
      <c r="F25" s="28"/>
      <c r="G25" s="28"/>
      <c r="H25" s="28"/>
      <c r="J25" s="19"/>
      <c r="K25" s="19"/>
    </row>
    <row r="26" spans="1:11" ht="12.75" customHeight="1">
      <c r="A26" s="9">
        <f t="shared" si="1"/>
        <v>48</v>
      </c>
      <c r="B26" s="3">
        <f t="shared" si="3"/>
        <v>2038</v>
      </c>
      <c r="C26" s="3">
        <f t="shared" si="3"/>
        <v>23</v>
      </c>
      <c r="D26" s="3">
        <f t="shared" si="4"/>
        <v>241394523.16565323</v>
      </c>
      <c r="E26" s="20">
        <f t="shared" si="5"/>
        <v>618506955.84509325</v>
      </c>
      <c r="F26" s="28"/>
      <c r="G26" s="28"/>
      <c r="H26" s="28"/>
      <c r="J26" s="19"/>
      <c r="K26" s="19"/>
    </row>
    <row r="27" spans="1:11" ht="12.75" customHeight="1">
      <c r="A27" s="9">
        <f t="shared" si="1"/>
        <v>49</v>
      </c>
      <c r="B27" s="3">
        <f t="shared" si="3"/>
        <v>2039</v>
      </c>
      <c r="C27" s="3">
        <f t="shared" si="3"/>
        <v>24</v>
      </c>
      <c r="D27" s="3">
        <f t="shared" si="4"/>
        <v>263706085.01890546</v>
      </c>
      <c r="E27" s="20">
        <f t="shared" si="5"/>
        <v>708097929.66340637</v>
      </c>
      <c r="F27" s="28"/>
      <c r="G27" s="28"/>
      <c r="H27" s="28"/>
      <c r="J27" s="19"/>
      <c r="K27" s="19"/>
    </row>
    <row r="28" spans="1:11" ht="12.75" customHeight="1">
      <c r="A28" s="9">
        <f t="shared" si="1"/>
        <v>50</v>
      </c>
      <c r="B28" s="3">
        <f t="shared" si="3"/>
        <v>2040</v>
      </c>
      <c r="C28" s="3">
        <f t="shared" si="3"/>
        <v>25</v>
      </c>
      <c r="D28" s="3">
        <f t="shared" si="4"/>
        <v>287802571.820418</v>
      </c>
      <c r="E28" s="20">
        <f t="shared" si="5"/>
        <v>810231639.81628323</v>
      </c>
      <c r="F28" s="28"/>
      <c r="G28" s="28"/>
      <c r="H28" s="28"/>
      <c r="J28" s="19"/>
      <c r="K28" s="19"/>
    </row>
    <row r="29" spans="1:11" ht="12.75" customHeight="1">
      <c r="A29" s="9">
        <f t="shared" si="1"/>
        <v>51</v>
      </c>
      <c r="B29" s="3">
        <f t="shared" si="3"/>
        <v>2041</v>
      </c>
      <c r="C29" s="3">
        <f t="shared" si="3"/>
        <v>26</v>
      </c>
      <c r="D29" s="3">
        <f t="shared" si="4"/>
        <v>313826777.56605136</v>
      </c>
      <c r="E29" s="20">
        <f t="shared" si="5"/>
        <v>926664069.39056277</v>
      </c>
      <c r="F29" s="28"/>
      <c r="G29" s="28"/>
      <c r="H29" s="28"/>
      <c r="J29" s="19"/>
      <c r="K29" s="19"/>
    </row>
    <row r="30" spans="1:11" ht="12.75" customHeight="1">
      <c r="A30" s="9">
        <f t="shared" si="1"/>
        <v>52</v>
      </c>
      <c r="B30" s="3">
        <f t="shared" si="3"/>
        <v>2042</v>
      </c>
      <c r="C30" s="3">
        <f t="shared" si="3"/>
        <v>27</v>
      </c>
      <c r="D30" s="3">
        <f t="shared" si="4"/>
        <v>341932919.77133548</v>
      </c>
      <c r="E30" s="20">
        <f t="shared" si="5"/>
        <v>1059397039.1052415</v>
      </c>
      <c r="F30" s="28"/>
      <c r="G30" s="28"/>
      <c r="H30" s="28"/>
      <c r="J30" s="19"/>
      <c r="K30" s="19"/>
    </row>
    <row r="31" spans="1:11" ht="12.75" customHeight="1">
      <c r="A31" s="9">
        <f t="shared" si="1"/>
        <v>53</v>
      </c>
      <c r="B31" s="3">
        <f t="shared" si="3"/>
        <v>2043</v>
      </c>
      <c r="C31" s="3">
        <f t="shared" si="3"/>
        <v>28</v>
      </c>
      <c r="D31" s="3">
        <f t="shared" si="4"/>
        <v>372287553.35304236</v>
      </c>
      <c r="E31" s="20">
        <f t="shared" si="5"/>
        <v>1210712624.5799754</v>
      </c>
      <c r="F31" s="28"/>
      <c r="G31" s="28"/>
      <c r="H31" s="28"/>
      <c r="J31" s="19"/>
      <c r="K31" s="19"/>
    </row>
    <row r="32" spans="1:11" ht="12.75" customHeight="1">
      <c r="A32" s="9">
        <f t="shared" si="1"/>
        <v>54</v>
      </c>
      <c r="B32" s="3">
        <f t="shared" si="3"/>
        <v>2044</v>
      </c>
      <c r="C32" s="3">
        <f t="shared" si="3"/>
        <v>29</v>
      </c>
      <c r="D32" s="3">
        <f t="shared" si="4"/>
        <v>405070557.62128574</v>
      </c>
      <c r="E32" s="20">
        <f t="shared" si="5"/>
        <v>1383212392.021172</v>
      </c>
      <c r="F32" s="28"/>
      <c r="G32" s="28"/>
      <c r="H32" s="28"/>
      <c r="J32" s="19"/>
      <c r="K32" s="19"/>
    </row>
    <row r="33" spans="1:16" ht="12.75" customHeight="1" thickBot="1">
      <c r="A33" s="44">
        <f t="shared" si="1"/>
        <v>55</v>
      </c>
      <c r="B33" s="45">
        <f t="shared" si="3"/>
        <v>2045</v>
      </c>
      <c r="C33" s="45">
        <f t="shared" si="3"/>
        <v>30</v>
      </c>
      <c r="D33" s="45">
        <f t="shared" si="4"/>
        <v>440476202.23098868</v>
      </c>
      <c r="E33" s="46">
        <f t="shared" si="5"/>
        <v>1579862126.9041357</v>
      </c>
      <c r="F33" s="28"/>
      <c r="G33" s="28"/>
      <c r="H33" s="28"/>
      <c r="J33" s="19"/>
      <c r="K33" s="19"/>
      <c r="O33" s="2"/>
    </row>
    <row r="34" spans="1:16" ht="12.75" customHeight="1">
      <c r="A34" s="72" t="s">
        <v>9</v>
      </c>
      <c r="B34" s="73"/>
      <c r="C34" s="74"/>
      <c r="D34" s="47">
        <v>0.12</v>
      </c>
      <c r="E34" s="48">
        <v>0.18</v>
      </c>
      <c r="F34" s="41"/>
      <c r="G34" s="42"/>
      <c r="H34" s="42"/>
      <c r="J34" s="19"/>
      <c r="K34" s="19"/>
    </row>
    <row r="35" spans="1:16" ht="12.75" customHeight="1">
      <c r="A35" s="63" t="s">
        <v>12</v>
      </c>
      <c r="B35" s="64"/>
      <c r="C35" s="65" t="s">
        <v>2</v>
      </c>
      <c r="D35" s="7">
        <v>0.04</v>
      </c>
      <c r="E35" s="11">
        <v>0.04</v>
      </c>
      <c r="F35" s="43"/>
      <c r="G35" s="43"/>
      <c r="H35" s="43"/>
      <c r="J35" s="28"/>
      <c r="K35" s="19"/>
      <c r="O35" s="27" t="e">
        <f>#REF!/110000000</f>
        <v>#REF!</v>
      </c>
    </row>
    <row r="36" spans="1:16" ht="12.75" customHeight="1">
      <c r="A36" s="63" t="s">
        <v>10</v>
      </c>
      <c r="B36" s="64"/>
      <c r="C36" s="65" t="s">
        <v>10</v>
      </c>
      <c r="D36" s="35">
        <f>D34-D35</f>
        <v>7.9999999999999988E-2</v>
      </c>
      <c r="E36" s="49">
        <f t="shared" ref="E36" si="6">E34-E35</f>
        <v>0.13999999999999999</v>
      </c>
      <c r="F36" s="41"/>
      <c r="G36" s="41"/>
      <c r="H36" s="41"/>
      <c r="K36" s="29"/>
      <c r="O36" s="15" t="e">
        <f>O35*859000</f>
        <v>#REF!</v>
      </c>
    </row>
    <row r="37" spans="1:16" ht="12.75" customHeight="1">
      <c r="A37" s="63" t="s">
        <v>13</v>
      </c>
      <c r="B37" s="64"/>
      <c r="C37" s="65" t="s">
        <v>11</v>
      </c>
      <c r="D37" s="3">
        <v>10000000</v>
      </c>
      <c r="E37" s="3">
        <v>10000000</v>
      </c>
      <c r="F37" s="28"/>
      <c r="G37" s="28"/>
      <c r="H37" s="28"/>
      <c r="K37" s="30"/>
      <c r="O37" s="16"/>
      <c r="P37" s="17"/>
    </row>
    <row r="38" spans="1:16" ht="12.75" customHeight="1" thickBot="1">
      <c r="A38" s="66" t="s">
        <v>8</v>
      </c>
      <c r="B38" s="67"/>
      <c r="C38" s="68" t="s">
        <v>8</v>
      </c>
      <c r="D38" s="13">
        <v>3000000</v>
      </c>
      <c r="E38" s="13">
        <v>3000000</v>
      </c>
      <c r="F38" s="28"/>
      <c r="G38" s="28"/>
      <c r="H38" s="28"/>
      <c r="O38" s="16"/>
      <c r="P38" s="18"/>
    </row>
    <row r="39" spans="1:16" ht="12.75" customHeight="1">
      <c r="B39" s="2"/>
      <c r="C39" s="2"/>
      <c r="D39" s="2"/>
      <c r="E39" s="6"/>
      <c r="F39" s="6"/>
      <c r="G39" s="6"/>
      <c r="H39" s="6"/>
      <c r="O39" s="16"/>
      <c r="P39" s="19"/>
    </row>
    <row r="40" spans="1:16" ht="12.75" customHeight="1">
      <c r="B40" s="2"/>
      <c r="C40" s="2"/>
      <c r="D40" s="2"/>
      <c r="E40" s="6"/>
      <c r="F40" s="6"/>
      <c r="G40" s="6"/>
      <c r="H40" s="6"/>
      <c r="O40" s="16"/>
      <c r="P40" s="19"/>
    </row>
    <row r="41" spans="1:16" ht="12.75" customHeight="1">
      <c r="B41" s="2"/>
      <c r="C41" s="2"/>
      <c r="D41" s="2"/>
      <c r="E41" s="6"/>
      <c r="F41" s="6"/>
      <c r="G41" s="6"/>
      <c r="H41" s="6"/>
    </row>
    <row r="42" spans="1:16" ht="12.75" customHeight="1">
      <c r="B42" s="2"/>
      <c r="C42" s="2"/>
      <c r="D42" s="2"/>
      <c r="E42" s="6"/>
      <c r="F42" s="6"/>
      <c r="G42" s="6"/>
      <c r="H42" s="6"/>
    </row>
    <row r="43" spans="1:16" ht="12.75" customHeight="1">
      <c r="B43" s="2"/>
      <c r="C43" s="2"/>
      <c r="D43" s="2"/>
      <c r="E43" s="6"/>
      <c r="F43" s="6"/>
      <c r="G43" s="6"/>
      <c r="H43" s="6"/>
    </row>
    <row r="44" spans="1:16" ht="12.75" customHeight="1">
      <c r="B44" s="2"/>
      <c r="C44" s="2"/>
      <c r="D44" s="2"/>
      <c r="E44" s="6"/>
      <c r="F44" s="6"/>
      <c r="G44" s="6"/>
      <c r="H44" s="6"/>
    </row>
    <row r="51" spans="5:15">
      <c r="E51"/>
      <c r="F51"/>
      <c r="G51"/>
      <c r="H51"/>
      <c r="O51" s="15"/>
    </row>
  </sheetData>
  <mergeCells count="6">
    <mergeCell ref="A37:C37"/>
    <mergeCell ref="A38:C38"/>
    <mergeCell ref="A1:E1"/>
    <mergeCell ref="A34:C34"/>
    <mergeCell ref="A35:C35"/>
    <mergeCell ref="A36:C36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7" zoomScale="150" zoomScaleNormal="150" zoomScalePageLayoutView="150" workbookViewId="0">
      <selection activeCell="E33" sqref="E33"/>
    </sheetView>
  </sheetViews>
  <sheetFormatPr baseColWidth="10" defaultColWidth="10" defaultRowHeight="12" x14ac:dyDescent="0"/>
  <cols>
    <col min="1" max="1" width="5.33203125" bestFit="1" customWidth="1"/>
    <col min="2" max="2" width="6.33203125" bestFit="1" customWidth="1"/>
    <col min="3" max="3" width="15.6640625" customWidth="1"/>
    <col min="4" max="4" width="13.6640625" customWidth="1"/>
    <col min="5" max="6" width="14.5" style="5" customWidth="1"/>
    <col min="7" max="7" width="14.6640625" style="5" customWidth="1"/>
    <col min="8" max="8" width="14.5" style="5" customWidth="1"/>
    <col min="9" max="9" width="10" customWidth="1"/>
    <col min="10" max="10" width="13.6640625" customWidth="1"/>
    <col min="11" max="11" width="14.1640625" customWidth="1"/>
    <col min="12" max="14" width="10" customWidth="1"/>
    <col min="15" max="15" width="17.1640625" customWidth="1"/>
  </cols>
  <sheetData>
    <row r="1" spans="1:13" ht="13" thickBot="1">
      <c r="A1" s="75" t="s">
        <v>0</v>
      </c>
      <c r="B1" s="76"/>
      <c r="C1" s="76"/>
      <c r="D1" s="76"/>
      <c r="E1" s="76"/>
      <c r="F1" s="76"/>
      <c r="G1" s="76"/>
      <c r="H1" s="77"/>
      <c r="I1" s="1"/>
    </row>
    <row r="2" spans="1:13" ht="13" thickBot="1">
      <c r="A2" s="21" t="s">
        <v>1</v>
      </c>
      <c r="B2" s="22" t="s">
        <v>3</v>
      </c>
      <c r="C2" s="56" t="s">
        <v>7</v>
      </c>
      <c r="D2" s="62" t="s">
        <v>4</v>
      </c>
      <c r="E2" s="59" t="s">
        <v>5</v>
      </c>
      <c r="F2" s="57" t="s">
        <v>6</v>
      </c>
      <c r="G2" s="23" t="s">
        <v>16</v>
      </c>
      <c r="H2"/>
    </row>
    <row r="3" spans="1:13">
      <c r="A3" s="24">
        <v>26</v>
      </c>
      <c r="B3" s="25">
        <v>2015</v>
      </c>
      <c r="C3" s="25">
        <v>0</v>
      </c>
      <c r="D3" s="58">
        <f>E3</f>
        <v>3000000</v>
      </c>
      <c r="E3" s="58">
        <f>FV($E$36,C3,,-$E$37)+FV($E$36,C3,-$E$38)</f>
        <v>3000000</v>
      </c>
      <c r="F3" s="25">
        <v>0</v>
      </c>
      <c r="G3" s="25">
        <v>0</v>
      </c>
      <c r="H3"/>
    </row>
    <row r="4" spans="1:13">
      <c r="A4" s="9">
        <f t="shared" ref="A4:C19" si="0">A3+1</f>
        <v>27</v>
      </c>
      <c r="B4" s="3">
        <f>B3+1</f>
        <v>2016</v>
      </c>
      <c r="C4" s="16">
        <v>1</v>
      </c>
      <c r="D4" s="3">
        <f t="shared" ref="D4:D13" si="1">E4</f>
        <v>4380000.0000000009</v>
      </c>
      <c r="E4" s="3">
        <f t="shared" ref="E4:E13" si="2">FV($E$36,C4,,-$E$37)+FV($E$36,C4,-$E$38)</f>
        <v>4380000.0000000009</v>
      </c>
      <c r="F4" s="3">
        <v>0</v>
      </c>
      <c r="G4" s="3">
        <v>0</v>
      </c>
      <c r="H4" s="19"/>
      <c r="I4" s="19"/>
    </row>
    <row r="5" spans="1:13">
      <c r="A5" s="9">
        <f t="shared" si="0"/>
        <v>28</v>
      </c>
      <c r="B5" s="3">
        <f t="shared" si="0"/>
        <v>2017</v>
      </c>
      <c r="C5" s="3">
        <v>2</v>
      </c>
      <c r="D5" s="3">
        <f t="shared" si="1"/>
        <v>5842800.0000000037</v>
      </c>
      <c r="E5" s="3">
        <f t="shared" si="2"/>
        <v>5842800.0000000037</v>
      </c>
      <c r="F5" s="3">
        <v>0</v>
      </c>
      <c r="G5" s="3">
        <v>0</v>
      </c>
      <c r="H5" s="19"/>
      <c r="I5" s="19"/>
    </row>
    <row r="6" spans="1:13">
      <c r="A6" s="9">
        <f t="shared" si="0"/>
        <v>29</v>
      </c>
      <c r="B6" s="3">
        <f t="shared" si="0"/>
        <v>2018</v>
      </c>
      <c r="C6" s="3">
        <f t="shared" si="0"/>
        <v>3</v>
      </c>
      <c r="D6" s="3">
        <f t="shared" si="1"/>
        <v>7393368.0000000065</v>
      </c>
      <c r="E6" s="3">
        <f t="shared" si="2"/>
        <v>7393368.0000000065</v>
      </c>
      <c r="F6" s="3">
        <v>0</v>
      </c>
      <c r="G6" s="3">
        <v>0</v>
      </c>
      <c r="H6" s="19"/>
      <c r="I6" s="19"/>
      <c r="M6" s="2"/>
    </row>
    <row r="7" spans="1:13">
      <c r="A7" s="9">
        <f t="shared" si="0"/>
        <v>30</v>
      </c>
      <c r="B7" s="3">
        <f t="shared" si="0"/>
        <v>2019</v>
      </c>
      <c r="C7" s="3">
        <f t="shared" si="0"/>
        <v>4</v>
      </c>
      <c r="D7" s="3">
        <f t="shared" si="1"/>
        <v>9036970.0800000057</v>
      </c>
      <c r="E7" s="3">
        <f t="shared" si="2"/>
        <v>9036970.0800000057</v>
      </c>
      <c r="F7" s="3">
        <v>0</v>
      </c>
      <c r="G7" s="3">
        <v>0</v>
      </c>
      <c r="H7" s="19"/>
      <c r="I7" s="19"/>
    </row>
    <row r="8" spans="1:13">
      <c r="A8" s="9">
        <f t="shared" si="0"/>
        <v>31</v>
      </c>
      <c r="B8" s="3">
        <f t="shared" si="0"/>
        <v>2020</v>
      </c>
      <c r="C8" s="3">
        <f t="shared" si="0"/>
        <v>5</v>
      </c>
      <c r="D8" s="3">
        <f t="shared" si="1"/>
        <v>10779188.28480001</v>
      </c>
      <c r="E8" s="3">
        <f t="shared" si="2"/>
        <v>10779188.28480001</v>
      </c>
      <c r="F8" s="3">
        <v>0</v>
      </c>
      <c r="G8" s="3">
        <v>0</v>
      </c>
      <c r="H8" s="19"/>
      <c r="I8" s="19"/>
      <c r="M8" s="27"/>
    </row>
    <row r="9" spans="1:13">
      <c r="A9" s="9">
        <f t="shared" si="0"/>
        <v>32</v>
      </c>
      <c r="B9" s="3">
        <f t="shared" si="0"/>
        <v>2021</v>
      </c>
      <c r="C9" s="3">
        <f t="shared" si="0"/>
        <v>6</v>
      </c>
      <c r="D9" s="3">
        <f t="shared" si="1"/>
        <v>12625939.581888013</v>
      </c>
      <c r="E9" s="3">
        <f t="shared" si="2"/>
        <v>12625939.581888013</v>
      </c>
      <c r="F9" s="3">
        <v>0</v>
      </c>
      <c r="G9" s="3">
        <v>0</v>
      </c>
      <c r="H9" s="19"/>
      <c r="I9" s="19"/>
      <c r="M9" s="19"/>
    </row>
    <row r="10" spans="1:13">
      <c r="A10" s="9">
        <f t="shared" si="0"/>
        <v>33</v>
      </c>
      <c r="B10" s="3">
        <f t="shared" si="0"/>
        <v>2022</v>
      </c>
      <c r="C10" s="3">
        <f t="shared" si="0"/>
        <v>7</v>
      </c>
      <c r="D10" s="3">
        <f t="shared" si="1"/>
        <v>14583495.956801299</v>
      </c>
      <c r="E10" s="3">
        <f t="shared" si="2"/>
        <v>14583495.956801299</v>
      </c>
      <c r="F10" s="3">
        <v>0</v>
      </c>
      <c r="G10" s="3">
        <v>0</v>
      </c>
      <c r="H10" s="19"/>
      <c r="I10" s="19"/>
    </row>
    <row r="11" spans="1:13">
      <c r="A11" s="9">
        <f t="shared" si="0"/>
        <v>34</v>
      </c>
      <c r="B11" s="3">
        <f t="shared" si="0"/>
        <v>2023</v>
      </c>
      <c r="C11" s="3">
        <f t="shared" si="0"/>
        <v>8</v>
      </c>
      <c r="D11" s="3">
        <f t="shared" si="1"/>
        <v>16658505.714209372</v>
      </c>
      <c r="E11" s="3">
        <f t="shared" si="2"/>
        <v>16658505.714209372</v>
      </c>
      <c r="F11" s="3">
        <v>0</v>
      </c>
      <c r="G11" s="3">
        <v>0</v>
      </c>
      <c r="H11" s="19"/>
      <c r="I11" s="19"/>
      <c r="M11" s="27"/>
    </row>
    <row r="12" spans="1:13">
      <c r="A12" s="9">
        <f t="shared" si="0"/>
        <v>35</v>
      </c>
      <c r="B12" s="3">
        <f t="shared" si="0"/>
        <v>2024</v>
      </c>
      <c r="C12" s="3">
        <f t="shared" si="0"/>
        <v>9</v>
      </c>
      <c r="D12" s="3">
        <f t="shared" si="1"/>
        <v>18858016.057061933</v>
      </c>
      <c r="E12" s="3">
        <f t="shared" si="2"/>
        <v>18858016.057061933</v>
      </c>
      <c r="F12" s="3">
        <v>0</v>
      </c>
      <c r="G12" s="3">
        <v>0</v>
      </c>
      <c r="H12" s="19"/>
      <c r="I12" s="19"/>
      <c r="M12" s="15"/>
    </row>
    <row r="13" spans="1:13">
      <c r="A13" s="31">
        <f t="shared" si="0"/>
        <v>36</v>
      </c>
      <c r="B13" s="32">
        <f t="shared" si="0"/>
        <v>2025</v>
      </c>
      <c r="C13" s="32">
        <f t="shared" si="0"/>
        <v>10</v>
      </c>
      <c r="D13" s="32">
        <f t="shared" si="1"/>
        <v>21189497.020485654</v>
      </c>
      <c r="E13" s="55">
        <f t="shared" si="2"/>
        <v>21189497.020485654</v>
      </c>
      <c r="F13" s="32">
        <f>F37</f>
        <v>21189497.020485654</v>
      </c>
      <c r="G13" s="32">
        <v>0</v>
      </c>
      <c r="H13" s="19"/>
      <c r="I13" s="19"/>
      <c r="M13" s="2"/>
    </row>
    <row r="14" spans="1:13">
      <c r="A14" s="9">
        <f t="shared" si="0"/>
        <v>37</v>
      </c>
      <c r="B14" s="3">
        <f t="shared" si="0"/>
        <v>2026</v>
      </c>
      <c r="C14" s="3">
        <f t="shared" si="0"/>
        <v>11</v>
      </c>
      <c r="D14" s="3">
        <f>F14</f>
        <v>32884656.782124519</v>
      </c>
      <c r="E14" s="3"/>
      <c r="F14" s="60">
        <f>FV($F$36,C14-10,,-$F$37)+FV($F$36,C14-10,-$F$38)</f>
        <v>32884656.782124519</v>
      </c>
      <c r="G14" s="3">
        <v>0</v>
      </c>
      <c r="H14" s="19"/>
      <c r="I14" s="19"/>
    </row>
    <row r="15" spans="1:13">
      <c r="A15" s="33">
        <f t="shared" si="0"/>
        <v>38</v>
      </c>
      <c r="B15" s="34">
        <f t="shared" si="0"/>
        <v>2027</v>
      </c>
      <c r="C15" s="34">
        <f t="shared" si="0"/>
        <v>12</v>
      </c>
      <c r="D15" s="3">
        <f t="shared" ref="D15:D22" si="3">F15</f>
        <v>45515429.324694484</v>
      </c>
      <c r="E15" s="34"/>
      <c r="F15" s="60">
        <f t="shared" ref="F15:F23" si="4">FV($F$36,C15-10,,-$F$37)+FV($F$36,C15-10,-$F$38)</f>
        <v>45515429.324694484</v>
      </c>
      <c r="G15" s="3">
        <v>0</v>
      </c>
      <c r="H15" s="19"/>
      <c r="I15" s="19"/>
      <c r="M15" s="27"/>
    </row>
    <row r="16" spans="1:13">
      <c r="A16" s="9">
        <f t="shared" si="0"/>
        <v>39</v>
      </c>
      <c r="B16" s="3">
        <f t="shared" si="0"/>
        <v>2028</v>
      </c>
      <c r="C16" s="3">
        <f t="shared" si="0"/>
        <v>13</v>
      </c>
      <c r="D16" s="3">
        <f t="shared" si="3"/>
        <v>59156663.670670055</v>
      </c>
      <c r="E16" s="3"/>
      <c r="F16" s="60">
        <f t="shared" si="4"/>
        <v>59156663.670670055</v>
      </c>
      <c r="G16" s="3">
        <v>0</v>
      </c>
      <c r="H16" s="19"/>
      <c r="I16" s="19"/>
      <c r="M16" s="15"/>
    </row>
    <row r="17" spans="1:9">
      <c r="A17" s="9">
        <f t="shared" si="0"/>
        <v>40</v>
      </c>
      <c r="B17" s="3">
        <f t="shared" si="0"/>
        <v>2029</v>
      </c>
      <c r="C17" s="3">
        <f t="shared" si="0"/>
        <v>14</v>
      </c>
      <c r="D17" s="3">
        <f t="shared" si="3"/>
        <v>73889196.764323682</v>
      </c>
      <c r="E17" s="3"/>
      <c r="F17" s="60">
        <f t="shared" si="4"/>
        <v>73889196.764323682</v>
      </c>
      <c r="G17" s="3">
        <v>0</v>
      </c>
      <c r="H17" s="19"/>
      <c r="I17" s="19"/>
    </row>
    <row r="18" spans="1:9">
      <c r="A18" s="9">
        <f t="shared" si="0"/>
        <v>41</v>
      </c>
      <c r="B18" s="3">
        <f t="shared" si="0"/>
        <v>2030</v>
      </c>
      <c r="C18" s="3">
        <f t="shared" si="0"/>
        <v>15</v>
      </c>
      <c r="D18" s="3">
        <f t="shared" si="3"/>
        <v>89800332.505469576</v>
      </c>
      <c r="E18" s="3"/>
      <c r="F18" s="60">
        <f t="shared" si="4"/>
        <v>89800332.505469576</v>
      </c>
      <c r="G18" s="3">
        <v>0</v>
      </c>
      <c r="H18" s="19"/>
      <c r="I18" s="19"/>
    </row>
    <row r="19" spans="1:9">
      <c r="A19" s="9">
        <f t="shared" si="0"/>
        <v>42</v>
      </c>
      <c r="B19" s="3">
        <f t="shared" si="0"/>
        <v>2031</v>
      </c>
      <c r="C19" s="3">
        <f t="shared" si="0"/>
        <v>16</v>
      </c>
      <c r="D19" s="3">
        <f t="shared" si="3"/>
        <v>106984359.10590717</v>
      </c>
      <c r="E19" s="3"/>
      <c r="F19" s="60">
        <f t="shared" si="4"/>
        <v>106984359.10590717</v>
      </c>
      <c r="G19" s="3">
        <v>0</v>
      </c>
      <c r="H19" s="19"/>
      <c r="I19" s="19"/>
    </row>
    <row r="20" spans="1:9">
      <c r="A20" s="9">
        <f t="shared" ref="A20:C33" si="5">A19+1</f>
        <v>43</v>
      </c>
      <c r="B20" s="3">
        <f t="shared" si="5"/>
        <v>2032</v>
      </c>
      <c r="C20" s="3">
        <f t="shared" si="5"/>
        <v>17</v>
      </c>
      <c r="D20" s="3">
        <f t="shared" si="3"/>
        <v>125543107.83437976</v>
      </c>
      <c r="E20" s="3"/>
      <c r="F20" s="60">
        <f t="shared" si="4"/>
        <v>125543107.83437976</v>
      </c>
      <c r="G20" s="3">
        <v>0</v>
      </c>
      <c r="H20" s="19"/>
      <c r="I20" s="19"/>
    </row>
    <row r="21" spans="1:9">
      <c r="A21" s="9">
        <f t="shared" si="5"/>
        <v>44</v>
      </c>
      <c r="B21" s="3">
        <f t="shared" si="5"/>
        <v>2033</v>
      </c>
      <c r="C21" s="3">
        <f t="shared" si="5"/>
        <v>18</v>
      </c>
      <c r="D21" s="3">
        <f t="shared" si="3"/>
        <v>145586556.46113014</v>
      </c>
      <c r="E21" s="3"/>
      <c r="F21" s="60">
        <f t="shared" si="4"/>
        <v>145586556.46113014</v>
      </c>
      <c r="G21" s="3">
        <v>0</v>
      </c>
      <c r="H21" s="19"/>
      <c r="I21" s="19"/>
    </row>
    <row r="22" spans="1:9">
      <c r="A22" s="9">
        <f t="shared" si="5"/>
        <v>45</v>
      </c>
      <c r="B22" s="3">
        <f t="shared" si="5"/>
        <v>2034</v>
      </c>
      <c r="C22" s="3">
        <f t="shared" si="5"/>
        <v>19</v>
      </c>
      <c r="D22" s="3">
        <f t="shared" si="3"/>
        <v>167233480.97802058</v>
      </c>
      <c r="E22" s="3"/>
      <c r="F22" s="60">
        <f t="shared" si="4"/>
        <v>167233480.97802058</v>
      </c>
      <c r="G22" s="3">
        <v>0</v>
      </c>
      <c r="H22" s="19"/>
      <c r="I22" s="19"/>
    </row>
    <row r="23" spans="1:9">
      <c r="A23" s="31">
        <f t="shared" si="5"/>
        <v>46</v>
      </c>
      <c r="B23" s="32">
        <f t="shared" si="5"/>
        <v>2035</v>
      </c>
      <c r="C23" s="32">
        <f t="shared" si="5"/>
        <v>20</v>
      </c>
      <c r="D23" s="32">
        <f>F23</f>
        <v>190612159.4562622</v>
      </c>
      <c r="E23" s="32"/>
      <c r="F23" s="61">
        <f t="shared" si="4"/>
        <v>190612159.4562622</v>
      </c>
      <c r="G23" s="32">
        <f>G37</f>
        <v>190612159.4562622</v>
      </c>
      <c r="H23" s="19"/>
      <c r="I23" s="19"/>
    </row>
    <row r="24" spans="1:9">
      <c r="A24" s="9">
        <f t="shared" si="5"/>
        <v>47</v>
      </c>
      <c r="B24" s="3">
        <f t="shared" si="5"/>
        <v>2036</v>
      </c>
      <c r="C24" s="3">
        <f t="shared" si="5"/>
        <v>21</v>
      </c>
      <c r="D24" s="3">
        <f>G24</f>
        <v>236579496.99645099</v>
      </c>
      <c r="E24" s="3"/>
      <c r="F24" s="3"/>
      <c r="G24" s="34">
        <f>FV($G$36,C24-20,,-$G$37)+FV($G$36,C24-20,-$G$38)</f>
        <v>236579496.99645099</v>
      </c>
      <c r="H24" s="19"/>
      <c r="I24" s="19"/>
    </row>
    <row r="25" spans="1:9">
      <c r="A25" s="9">
        <f t="shared" si="5"/>
        <v>48</v>
      </c>
      <c r="B25" s="3">
        <f t="shared" si="5"/>
        <v>2037</v>
      </c>
      <c r="C25" s="3">
        <f t="shared" si="5"/>
        <v>22</v>
      </c>
      <c r="D25" s="3">
        <f t="shared" ref="D25:D33" si="6">G25</f>
        <v>287603241.66606057</v>
      </c>
      <c r="E25" s="3"/>
      <c r="F25" s="3"/>
      <c r="G25" s="34">
        <f t="shared" ref="G25:G33" si="7">FV($G$36,C25-20,,-$G$37)+FV($G$36,C25-20,-$G$38)</f>
        <v>287603241.66606057</v>
      </c>
      <c r="H25" s="19"/>
      <c r="I25" s="19"/>
    </row>
    <row r="26" spans="1:9">
      <c r="A26" s="9">
        <f t="shared" si="5"/>
        <v>49</v>
      </c>
      <c r="B26" s="3">
        <f t="shared" si="5"/>
        <v>2038</v>
      </c>
      <c r="C26" s="3">
        <f t="shared" si="5"/>
        <v>23</v>
      </c>
      <c r="D26" s="3">
        <f t="shared" si="6"/>
        <v>344239598.24932718</v>
      </c>
      <c r="E26" s="3"/>
      <c r="F26" s="3"/>
      <c r="G26" s="34">
        <f t="shared" si="7"/>
        <v>344239598.24932718</v>
      </c>
      <c r="H26" s="19"/>
      <c r="I26" s="19"/>
    </row>
    <row r="27" spans="1:9">
      <c r="A27" s="9">
        <f t="shared" si="5"/>
        <v>50</v>
      </c>
      <c r="B27" s="3">
        <f t="shared" si="5"/>
        <v>2039</v>
      </c>
      <c r="C27" s="3">
        <f t="shared" si="5"/>
        <v>24</v>
      </c>
      <c r="D27" s="3">
        <f t="shared" si="6"/>
        <v>407105954.0567531</v>
      </c>
      <c r="E27" s="3"/>
      <c r="F27" s="3"/>
      <c r="G27" s="34">
        <f t="shared" si="7"/>
        <v>407105954.0567531</v>
      </c>
      <c r="H27" s="19"/>
      <c r="I27" s="19"/>
    </row>
    <row r="28" spans="1:9">
      <c r="A28" s="9">
        <f t="shared" si="5"/>
        <v>51</v>
      </c>
      <c r="B28" s="3">
        <f t="shared" si="5"/>
        <v>2040</v>
      </c>
      <c r="C28" s="3">
        <f t="shared" si="5"/>
        <v>25</v>
      </c>
      <c r="D28" s="3">
        <f t="shared" si="6"/>
        <v>476887609.00299585</v>
      </c>
      <c r="E28" s="3"/>
      <c r="F28" s="3"/>
      <c r="G28" s="34">
        <f t="shared" si="7"/>
        <v>476887609.00299585</v>
      </c>
      <c r="H28" s="19"/>
      <c r="I28" s="19"/>
    </row>
    <row r="29" spans="1:9">
      <c r="A29" s="9">
        <f t="shared" si="5"/>
        <v>52</v>
      </c>
      <c r="B29" s="3">
        <f t="shared" si="5"/>
        <v>2041</v>
      </c>
      <c r="C29" s="3">
        <f t="shared" si="5"/>
        <v>26</v>
      </c>
      <c r="D29" s="3">
        <f t="shared" si="6"/>
        <v>554345245.99332523</v>
      </c>
      <c r="E29" s="3"/>
      <c r="F29" s="3"/>
      <c r="G29" s="34">
        <f t="shared" si="7"/>
        <v>554345245.99332523</v>
      </c>
      <c r="H29" s="19"/>
      <c r="I29" s="19"/>
    </row>
    <row r="30" spans="1:9">
      <c r="A30" s="9">
        <f t="shared" si="5"/>
        <v>53</v>
      </c>
      <c r="B30" s="3">
        <f t="shared" si="5"/>
        <v>2042</v>
      </c>
      <c r="C30" s="3">
        <f t="shared" si="5"/>
        <v>27</v>
      </c>
      <c r="D30" s="3">
        <f t="shared" si="6"/>
        <v>640323223.05259109</v>
      </c>
      <c r="E30" s="3"/>
      <c r="F30" s="3"/>
      <c r="G30" s="34">
        <f t="shared" si="7"/>
        <v>640323223.05259109</v>
      </c>
      <c r="H30" s="19"/>
      <c r="I30" s="19"/>
    </row>
    <row r="31" spans="1:9">
      <c r="A31" s="9">
        <f t="shared" si="5"/>
        <v>54</v>
      </c>
      <c r="B31" s="3">
        <f t="shared" si="5"/>
        <v>2043</v>
      </c>
      <c r="C31" s="3">
        <f t="shared" si="5"/>
        <v>28</v>
      </c>
      <c r="D31" s="3">
        <f t="shared" si="6"/>
        <v>735758777.58837581</v>
      </c>
      <c r="E31" s="3"/>
      <c r="F31" s="3"/>
      <c r="G31" s="34">
        <f t="shared" si="7"/>
        <v>735758777.58837581</v>
      </c>
      <c r="H31" s="19"/>
      <c r="I31" s="19"/>
    </row>
    <row r="32" spans="1:9">
      <c r="A32" s="9">
        <f t="shared" si="5"/>
        <v>55</v>
      </c>
      <c r="B32" s="3">
        <f t="shared" si="5"/>
        <v>2044</v>
      </c>
      <c r="C32" s="3">
        <f t="shared" si="5"/>
        <v>29</v>
      </c>
      <c r="D32" s="3">
        <f t="shared" si="6"/>
        <v>841692243.12309718</v>
      </c>
      <c r="E32" s="3"/>
      <c r="F32" s="3"/>
      <c r="G32" s="34">
        <f t="shared" si="7"/>
        <v>841692243.12309718</v>
      </c>
      <c r="H32" s="19"/>
      <c r="I32" s="19"/>
    </row>
    <row r="33" spans="1:16" ht="12.75" customHeight="1">
      <c r="A33" s="31">
        <f t="shared" si="5"/>
        <v>56</v>
      </c>
      <c r="B33" s="32">
        <f t="shared" si="5"/>
        <v>2045</v>
      </c>
      <c r="C33" s="32">
        <f t="shared" si="5"/>
        <v>30</v>
      </c>
      <c r="D33" s="32">
        <f t="shared" si="6"/>
        <v>959278389.86663771</v>
      </c>
      <c r="E33" s="32"/>
      <c r="F33" s="32"/>
      <c r="G33" s="32">
        <f t="shared" si="7"/>
        <v>959278389.86663771</v>
      </c>
      <c r="H33" s="19"/>
      <c r="I33" s="19"/>
      <c r="M33" s="2"/>
    </row>
    <row r="34" spans="1:16" ht="12.75" customHeight="1">
      <c r="A34" s="9"/>
      <c r="B34" s="7"/>
      <c r="C34" s="4" t="s">
        <v>9</v>
      </c>
      <c r="D34" s="7"/>
      <c r="E34" s="7">
        <v>0.1</v>
      </c>
      <c r="F34" s="7">
        <v>0.12</v>
      </c>
      <c r="G34" s="7">
        <v>0.15</v>
      </c>
      <c r="H34" s="19"/>
      <c r="I34" s="19"/>
    </row>
    <row r="35" spans="1:16" ht="12.75" customHeight="1">
      <c r="A35" s="10"/>
      <c r="B35" s="7"/>
      <c r="C35" s="4" t="s">
        <v>2</v>
      </c>
      <c r="D35" s="7"/>
      <c r="E35" s="8">
        <v>0.04</v>
      </c>
      <c r="F35" s="8">
        <v>0.04</v>
      </c>
      <c r="G35" s="8">
        <v>0.04</v>
      </c>
      <c r="H35" s="28"/>
      <c r="I35" s="19"/>
      <c r="M35" s="27"/>
    </row>
    <row r="36" spans="1:16" ht="12.75" customHeight="1">
      <c r="A36" s="9"/>
      <c r="B36" s="3"/>
      <c r="C36" s="3" t="s">
        <v>10</v>
      </c>
      <c r="D36" s="7"/>
      <c r="E36" s="7">
        <f t="shared" ref="E36:F36" si="8">E34-E35</f>
        <v>6.0000000000000005E-2</v>
      </c>
      <c r="F36" s="7">
        <f t="shared" si="8"/>
        <v>7.9999999999999988E-2</v>
      </c>
      <c r="G36" s="7">
        <f t="shared" ref="G36" si="9">G34-G35</f>
        <v>0.10999999999999999</v>
      </c>
      <c r="H36"/>
      <c r="I36" s="29"/>
      <c r="M36" s="15"/>
    </row>
    <row r="37" spans="1:16" ht="12.75" customHeight="1">
      <c r="A37" s="9"/>
      <c r="B37" s="3"/>
      <c r="C37" s="4" t="s">
        <v>11</v>
      </c>
      <c r="D37" s="3"/>
      <c r="E37" s="3">
        <v>3000000</v>
      </c>
      <c r="F37" s="3">
        <f>E13</f>
        <v>21189497.020485654</v>
      </c>
      <c r="G37" s="3">
        <f>F23</f>
        <v>190612159.4562622</v>
      </c>
      <c r="H37"/>
      <c r="I37" s="30"/>
      <c r="M37" s="16"/>
      <c r="N37" s="17"/>
    </row>
    <row r="38" spans="1:16" ht="12.75" customHeight="1" thickBot="1">
      <c r="A38" s="12"/>
      <c r="B38" s="13"/>
      <c r="C38" s="14" t="s">
        <v>8</v>
      </c>
      <c r="D38" s="13"/>
      <c r="E38" s="13">
        <v>1200000</v>
      </c>
      <c r="F38" s="13">
        <v>10000000</v>
      </c>
      <c r="G38" s="13">
        <v>25000000</v>
      </c>
      <c r="H38"/>
      <c r="M38" s="16"/>
      <c r="N38" s="18"/>
    </row>
    <row r="39" spans="1:16" ht="12.75" customHeight="1">
      <c r="B39" s="2"/>
      <c r="C39" s="2"/>
      <c r="D39" s="2"/>
      <c r="E39" s="6"/>
      <c r="F39" s="6"/>
      <c r="G39" s="6"/>
      <c r="H39" s="6"/>
      <c r="O39" s="19"/>
      <c r="P39" s="18"/>
    </row>
    <row r="40" spans="1:16" ht="12.75" customHeight="1">
      <c r="B40" s="2"/>
      <c r="C40" s="2"/>
      <c r="D40" s="2"/>
      <c r="E40" s="6"/>
      <c r="F40" s="6"/>
      <c r="G40" s="6"/>
      <c r="H40" s="6"/>
      <c r="O40" s="16"/>
      <c r="P40" s="19"/>
    </row>
    <row r="41" spans="1:16" ht="12.75" customHeight="1">
      <c r="B41" s="2"/>
      <c r="C41" s="2"/>
      <c r="D41" s="2"/>
      <c r="E41" s="6"/>
      <c r="F41" s="6"/>
      <c r="G41" s="6"/>
      <c r="H41" s="6"/>
      <c r="O41" s="16"/>
      <c r="P41" s="19"/>
    </row>
    <row r="42" spans="1:16" ht="12.75" customHeight="1">
      <c r="B42" s="2"/>
      <c r="C42" s="2"/>
      <c r="D42" s="2"/>
      <c r="E42" s="6"/>
      <c r="F42" s="6"/>
      <c r="G42" s="6"/>
      <c r="H42" s="6"/>
    </row>
    <row r="43" spans="1:16" ht="12.75" customHeight="1">
      <c r="B43" s="2"/>
      <c r="C43" s="2"/>
      <c r="D43" s="2"/>
      <c r="E43" s="6"/>
      <c r="F43" s="6"/>
      <c r="G43" s="6"/>
      <c r="H43" s="6"/>
    </row>
    <row r="44" spans="1:16" ht="12.75" customHeight="1">
      <c r="B44" s="2"/>
      <c r="C44" s="2"/>
      <c r="D44" s="2"/>
      <c r="E44" s="6"/>
      <c r="F44" s="6"/>
      <c r="G44" s="6"/>
      <c r="H44" s="6"/>
    </row>
    <row r="45" spans="1:16" ht="12.75" customHeight="1">
      <c r="B45" s="2"/>
      <c r="C45" s="2"/>
      <c r="D45" s="2"/>
      <c r="E45" s="6"/>
      <c r="F45" s="6"/>
      <c r="G45" s="6"/>
      <c r="H45" s="6"/>
    </row>
    <row r="52" spans="15:15" customFormat="1">
      <c r="O52" s="15"/>
    </row>
  </sheetData>
  <mergeCells count="1">
    <mergeCell ref="A1:H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zoomScale="150" zoomScaleNormal="150" zoomScalePageLayoutView="150" workbookViewId="0">
      <selection activeCell="A21" sqref="A21"/>
    </sheetView>
  </sheetViews>
  <sheetFormatPr baseColWidth="10" defaultRowHeight="12" x14ac:dyDescent="0"/>
  <cols>
    <col min="1" max="1" width="6.5" customWidth="1"/>
    <col min="2" max="3" width="11.6640625" style="54" bestFit="1" customWidth="1"/>
  </cols>
  <sheetData>
    <row r="2" spans="1:2">
      <c r="A2">
        <v>0</v>
      </c>
      <c r="B2" s="54">
        <v>-34000000</v>
      </c>
    </row>
    <row r="3" spans="1:2">
      <c r="A3">
        <f>1+A2</f>
        <v>1</v>
      </c>
      <c r="B3" s="54">
        <v>-4000000</v>
      </c>
    </row>
    <row r="4" spans="1:2">
      <c r="A4">
        <f t="shared" ref="A4:A15" si="0">1+A3</f>
        <v>2</v>
      </c>
      <c r="B4" s="54">
        <v>-4000000</v>
      </c>
    </row>
    <row r="5" spans="1:2">
      <c r="A5">
        <f t="shared" si="0"/>
        <v>3</v>
      </c>
      <c r="B5" s="54">
        <v>-4000000</v>
      </c>
    </row>
    <row r="6" spans="1:2">
      <c r="A6">
        <f t="shared" si="0"/>
        <v>4</v>
      </c>
      <c r="B6" s="54">
        <v>-4000000</v>
      </c>
    </row>
    <row r="7" spans="1:2">
      <c r="A7">
        <f t="shared" si="0"/>
        <v>5</v>
      </c>
      <c r="B7" s="54">
        <v>-4000000</v>
      </c>
    </row>
    <row r="8" spans="1:2">
      <c r="A8">
        <f t="shared" si="0"/>
        <v>6</v>
      </c>
      <c r="B8" s="54">
        <v>-4000000</v>
      </c>
    </row>
    <row r="9" spans="1:2">
      <c r="A9">
        <f t="shared" si="0"/>
        <v>7</v>
      </c>
      <c r="B9" s="54">
        <v>-4000000</v>
      </c>
    </row>
    <row r="10" spans="1:2">
      <c r="A10">
        <f t="shared" si="0"/>
        <v>8</v>
      </c>
      <c r="B10" s="54">
        <v>-4000000</v>
      </c>
    </row>
    <row r="11" spans="1:2">
      <c r="A11">
        <f t="shared" si="0"/>
        <v>9</v>
      </c>
      <c r="B11" s="54">
        <v>-4000000</v>
      </c>
    </row>
    <row r="12" spans="1:2">
      <c r="A12">
        <f t="shared" si="0"/>
        <v>10</v>
      </c>
      <c r="B12" s="54">
        <v>-4000000</v>
      </c>
    </row>
    <row r="13" spans="1:2">
      <c r="A13">
        <f t="shared" si="0"/>
        <v>11</v>
      </c>
      <c r="B13" s="54">
        <v>-4000000</v>
      </c>
    </row>
    <row r="14" spans="1:2">
      <c r="A14">
        <f t="shared" si="0"/>
        <v>12</v>
      </c>
      <c r="B14" s="54">
        <v>-4000000</v>
      </c>
    </row>
    <row r="15" spans="1:2">
      <c r="A15">
        <f t="shared" si="0"/>
        <v>13</v>
      </c>
      <c r="B15" s="54">
        <v>-4000000</v>
      </c>
    </row>
    <row r="16" spans="1:2">
      <c r="A16">
        <f>1+A15</f>
        <v>14</v>
      </c>
      <c r="B16" s="54">
        <v>-22000000</v>
      </c>
    </row>
    <row r="17" spans="1:2">
      <c r="A17">
        <f t="shared" ref="A17:A18" si="1">1+A16</f>
        <v>15</v>
      </c>
      <c r="B17" s="54">
        <v>-40000000</v>
      </c>
    </row>
    <row r="18" spans="1:2">
      <c r="A18">
        <f t="shared" si="1"/>
        <v>16</v>
      </c>
      <c r="B18" s="54">
        <v>170000000</v>
      </c>
    </row>
    <row r="20" spans="1:2">
      <c r="A20" t="s">
        <v>15</v>
      </c>
      <c r="B20" s="30">
        <f>IRR(B2:B18)</f>
        <v>1.8041646584683546E-2</v>
      </c>
    </row>
    <row r="21" spans="1:2">
      <c r="B21" s="30">
        <f>(B20+1)^12-1</f>
        <v>0.23932878409604075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Interes Compuesto</vt:lpstr>
      <vt:lpstr>Comparativo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Edgar Eduardo Chaustre</cp:lastModifiedBy>
  <cp:lastPrinted>2006-06-01T15:31:50Z</cp:lastPrinted>
  <dcterms:created xsi:type="dcterms:W3CDTF">2007-02-20T15:04:50Z</dcterms:created>
  <dcterms:modified xsi:type="dcterms:W3CDTF">2015-11-17T16:11:33Z</dcterms:modified>
</cp:coreProperties>
</file>